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5" i="2" l="1"/>
  <c r="D94" i="1"/>
  <c r="N167" i="2"/>
  <c r="N166" i="2"/>
  <c r="N165" i="2"/>
  <c r="P165" i="2"/>
  <c r="N168" i="2"/>
  <c r="N169" i="2"/>
  <c r="N170" i="2"/>
  <c r="P168" i="2"/>
  <c r="T167" i="2"/>
  <c r="T168" i="2"/>
  <c r="T169" i="2"/>
  <c r="D169" i="2"/>
  <c r="F20" i="3"/>
  <c r="N159" i="2"/>
  <c r="N158" i="2"/>
  <c r="N160" i="2"/>
  <c r="P158" i="2"/>
  <c r="N156" i="2"/>
  <c r="N157" i="2"/>
  <c r="N155" i="2"/>
  <c r="P155" i="2"/>
  <c r="T157" i="2"/>
  <c r="T158" i="2"/>
  <c r="T159" i="2"/>
  <c r="D159" i="2"/>
  <c r="F19" i="3"/>
  <c r="H217" i="1"/>
  <c r="N217" i="1"/>
  <c r="H216" i="1"/>
  <c r="N216" i="1"/>
  <c r="H218" i="1"/>
  <c r="N218" i="1"/>
  <c r="H219" i="1"/>
  <c r="N219" i="1"/>
  <c r="H220" i="1"/>
  <c r="N220" i="1"/>
  <c r="O216" i="1"/>
  <c r="N215" i="1"/>
  <c r="N214" i="1"/>
  <c r="O221" i="1"/>
  <c r="T214" i="1"/>
  <c r="T215" i="1"/>
  <c r="T216" i="1"/>
  <c r="T217" i="1"/>
  <c r="D215" i="1"/>
  <c r="E20" i="3"/>
  <c r="H203" i="1"/>
  <c r="N203" i="1"/>
  <c r="H204" i="1"/>
  <c r="N204" i="1"/>
  <c r="H205" i="1"/>
  <c r="N205" i="1"/>
  <c r="H206" i="1"/>
  <c r="N206" i="1"/>
  <c r="H207" i="1"/>
  <c r="N207" i="1"/>
  <c r="O203" i="1"/>
  <c r="N202" i="1"/>
  <c r="N201" i="1"/>
  <c r="O208" i="1"/>
  <c r="T201" i="1"/>
  <c r="T202" i="1"/>
  <c r="T203" i="1"/>
  <c r="T204" i="1"/>
  <c r="D202" i="1"/>
  <c r="E19" i="3"/>
  <c r="D167" i="2"/>
  <c r="D157" i="2"/>
  <c r="D155" i="2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53" i="2"/>
  <c r="A163" i="2"/>
  <c r="D213" i="1"/>
  <c r="D200" i="1"/>
  <c r="D211" i="1"/>
  <c r="D198" i="1"/>
  <c r="D185" i="1"/>
  <c r="G220" i="1"/>
  <c r="G219" i="1"/>
  <c r="G218" i="1"/>
  <c r="G217" i="1"/>
  <c r="G216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A185" i="1"/>
  <c r="A198" i="1"/>
  <c r="A211" i="1"/>
  <c r="G207" i="1"/>
  <c r="G206" i="1"/>
  <c r="G205" i="1"/>
  <c r="G204" i="1"/>
  <c r="G203" i="1"/>
  <c r="G20" i="3"/>
  <c r="H20" i="3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E6" i="3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G6" i="3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E7" i="3"/>
  <c r="N35" i="2"/>
  <c r="N36" i="2"/>
  <c r="N37" i="2"/>
  <c r="P35" i="2"/>
  <c r="N38" i="2"/>
  <c r="N39" i="2"/>
  <c r="N40" i="2"/>
  <c r="P38" i="2"/>
  <c r="T37" i="2"/>
  <c r="T38" i="2"/>
  <c r="T39" i="2"/>
  <c r="D39" i="2"/>
  <c r="F7" i="3"/>
  <c r="G7" i="3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E8" i="3"/>
  <c r="N45" i="2"/>
  <c r="N46" i="2"/>
  <c r="N47" i="2"/>
  <c r="P45" i="2"/>
  <c r="N48" i="2"/>
  <c r="N49" i="2"/>
  <c r="N50" i="2"/>
  <c r="P48" i="2"/>
  <c r="T47" i="2"/>
  <c r="T48" i="2"/>
  <c r="T49" i="2"/>
  <c r="D49" i="2"/>
  <c r="F8" i="3"/>
  <c r="G8" i="3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H190" i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G19" i="3"/>
  <c r="I20" i="3"/>
  <c r="H19" i="3"/>
  <c r="I19" i="3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D172" i="1"/>
  <c r="D174" i="1"/>
  <c r="G12" i="1"/>
  <c r="G11" i="1"/>
  <c r="G10" i="1"/>
  <c r="G9" i="1"/>
  <c r="G8" i="1"/>
  <c r="I5" i="3"/>
  <c r="J5" i="3"/>
  <c r="I6" i="3"/>
  <c r="J6" i="3"/>
  <c r="I7" i="3"/>
  <c r="J7" i="3"/>
  <c r="I8" i="3"/>
  <c r="J8" i="3"/>
  <c r="J9" i="3"/>
  <c r="J10" i="3"/>
  <c r="I11" i="3"/>
  <c r="J11" i="3"/>
  <c r="I12" i="3"/>
  <c r="J12" i="3"/>
  <c r="J13" i="3"/>
  <c r="I14" i="3"/>
  <c r="J14" i="3"/>
  <c r="J15" i="3"/>
  <c r="I16" i="3"/>
  <c r="J16" i="3"/>
  <c r="I17" i="3"/>
  <c r="J17" i="3"/>
  <c r="I18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I9" i="3"/>
  <c r="I10" i="3"/>
  <c r="I13" i="3"/>
  <c r="I15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61" i="1"/>
  <c r="D159" i="1"/>
  <c r="D148" i="1"/>
  <c r="D146" i="1"/>
  <c r="D135" i="1"/>
  <c r="D133" i="1"/>
  <c r="D122" i="1"/>
  <c r="D120" i="1"/>
  <c r="D109" i="1"/>
  <c r="D107" i="1"/>
  <c r="D96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<sst xmlns="http://schemas.openxmlformats.org/spreadsheetml/2006/main" count="828" uniqueCount="89">
  <si>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</si>
  <si>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</si>
  <si>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</si>
  <si>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</si>
  <si>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</si>
  <si>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</si>
  <si>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</si>
  <si>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</si>
  <si>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</si>
  <si>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</si>
  <si>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</si>
  <si>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</si>
  <si>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</si>
  <si>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</si>
  <si>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</si>
  <si>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</si>
  <si>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</si>
  <si>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</si>
  <si>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</si>
  <si>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</si>
  <si>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</si>
  <si>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</si>
  <si>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</si>
  <si>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</si>
  <si>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</si>
  <si>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</si>
  <si>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</si>
  <si>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</si>
  <si>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</si>
  <si>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</si>
  <si>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</si>
  <si>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</si>
  <si>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</si>
  <si>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</si>
  <si>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</si>
  <si>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</si>
  <si>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</si>
  <si>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</si>
  <si>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</si>
  <si>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</si>
  <si>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</si>
  <si>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</si>
  <si>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</si>
  <si>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</si>
  <si>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</si>
  <si>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</si>
  <si>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</si>
  <si>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</si>
  <si>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</si>
  <si>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</si>
  <si>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</si>
  <si>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</si>
  <si>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</si>
  <si>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</si>
  <si>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</si>
  <si>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</si>
  <si>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</si>
  <si>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</si>
  <si>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</si>
  <si>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PSV Eindhoven</t>
  </si>
  <si>
    <t>Delphie Meeuws/Tamara Martha</t>
  </si>
  <si>
    <t>Swim and Dance Tournai</t>
  </si>
  <si>
    <t>Aurore Verriest/Sophie Richir</t>
  </si>
  <si>
    <t>DAW</t>
  </si>
  <si>
    <t>Wieteke Elzinga/Iilona Hogerheyde</t>
  </si>
  <si>
    <t>Troyes Chapelle Natation</t>
  </si>
  <si>
    <t>Christelle Quequeville/Daphén Guyard</t>
  </si>
  <si>
    <t>ZV Westland</t>
  </si>
  <si>
    <t>Zinzi van Schie/Anouck van Schie</t>
  </si>
  <si>
    <t>Seymour Synchro</t>
  </si>
  <si>
    <t>Blanca Mercade Molne/Giulia Scrimieri</t>
  </si>
  <si>
    <t>Barbara Wijering/Lineke Claessens</t>
  </si>
  <si>
    <t>SK Neptun</t>
  </si>
  <si>
    <t>Sara Strandlund/Maria Strandlund</t>
  </si>
  <si>
    <t>Daniella vd Bos/Annouck vd Enden</t>
  </si>
  <si>
    <t>Katie Holyoak/Sylvia Little/Naomi Gould</t>
  </si>
  <si>
    <t>Hyères Natation Synchro</t>
  </si>
  <si>
    <t>Claire Praêt/Lucie Delevert</t>
  </si>
  <si>
    <t>PFC</t>
  </si>
  <si>
    <t>Puck Verhoef/Marjolein Wiegerink</t>
  </si>
  <si>
    <t>Christel van Baast/Laura van Glabbeeck</t>
  </si>
  <si>
    <t>USVEC</t>
  </si>
  <si>
    <t>Pauline Chaton/Caroline Roy</t>
  </si>
  <si>
    <t>Laura Loi/Rossella Palma</t>
  </si>
  <si>
    <t>Cathy Brouwer/Andrea Piller</t>
  </si>
  <si>
    <t>MTV Urberach</t>
  </si>
  <si>
    <t>Kingston Synchro Club</t>
  </si>
  <si>
    <t>Louise Chambers/Laura Lindley</t>
  </si>
  <si>
    <t>Duo 30-39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</si>
</sst>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7" borderId="2" xfId="0" applyFill="1" applyBorder="1" applyAlignment="1" applyProtection="1">
      <alignment horizontal="center" vertical="center"/>
      <protection locked="0"/>
    </xf>
    <xf numFmtId="2" fontId="0" fillId="0" borderId="2" xfId="0" applyNumberForma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20" totalsRowShown="0" headerRowDxfId="9" dataDxfId="8">
  <autoFilter ref="B3:I20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20"/>
  <sheetViews>
    <sheetView zoomScale="80" zoomScaleNormal="80" workbookViewId="0">
      <selection activeCell="E4" sqref="E4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7.28515625" style="59" bestFit="1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57.712077294685997</v>
      </c>
      <c r="F4" s="73">
        <f>'Masters Free Routines'!D9</f>
        <v>54.483333333333341</v>
      </c>
      <c r="G4" s="73">
        <f>Tableau1[[#This Row],[Tech Routine Score:]]+Tableau1[[#This Row],[Free Routine Score:]]</f>
        <v>112.19541062801935</v>
      </c>
      <c r="H4" s="73">
        <f>Tableau1[[#This Row],[Total Score (200)]]/2</f>
        <v>56.097705314009673</v>
      </c>
      <c r="I4" s="61">
        <f>RANK(Tableau1[[#This Row],[Total Score (200)]],Tableau1[Total Score (200)])</f>
        <v>8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3" t="s">
        <v>61</v>
      </c>
      <c r="D5" s="85" t="s">
        <v>62</v>
      </c>
      <c r="E5" s="76">
        <f>'MASTERS Tech Routines'!D20</f>
        <v>49.736714975845409</v>
      </c>
      <c r="F5" s="73">
        <f>'Masters Free Routines'!D19</f>
        <v>0</v>
      </c>
      <c r="G5" s="73">
        <f>Tableau1[[#This Row],[Tech Routine Score:]]+Tableau1[[#This Row],[Free Routine Score:]]</f>
        <v>49.736714975845409</v>
      </c>
      <c r="H5" s="73">
        <f>Tableau1[[#This Row],[Total Score (200)]]/2</f>
        <v>24.868357487922705</v>
      </c>
      <c r="I5" s="61">
        <f>RANK(Tableau1[[#This Row],[Total Score (200)]],Tableau1[Total Score (200)])</f>
        <v>12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 t="s">
        <v>63</v>
      </c>
      <c r="D6" s="84" t="s">
        <v>64</v>
      </c>
      <c r="E6" s="76">
        <f>'MASTERS Tech Routines'!D33</f>
        <v>61.884541062801929</v>
      </c>
      <c r="F6" s="73">
        <f>'Masters Free Routines'!D29</f>
        <v>64.916666666666671</v>
      </c>
      <c r="G6" s="73">
        <f>Tableau1[[#This Row],[Tech Routine Score:]]+Tableau1[[#This Row],[Free Routine Score:]]</f>
        <v>126.8012077294686</v>
      </c>
      <c r="H6" s="73">
        <f>Tableau1[[#This Row],[Total Score (200)]]/2</f>
        <v>63.4006038647343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7" spans="2:10" x14ac:dyDescent="0.25">
      <c r="B7" s="50">
        <v>4</v>
      </c>
      <c r="C7" s="78" t="s">
        <v>65</v>
      </c>
      <c r="D7" s="79" t="s">
        <v>66</v>
      </c>
      <c r="E7" s="76">
        <f>'MASTERS Tech Routines'!D46</f>
        <v>59.696135265700484</v>
      </c>
      <c r="F7" s="73">
        <f>'Masters Free Routines'!D39</f>
        <v>57.48333333333332</v>
      </c>
      <c r="G7" s="73">
        <f>Tableau1[[#This Row],[Tech Routine Score:]]+Tableau1[[#This Row],[Free Routine Score:]]</f>
        <v>117.17946859903381</v>
      </c>
      <c r="H7" s="73">
        <f>Tableau1[[#This Row],[Total Score (200)]]/2</f>
        <v>58.589734299516905</v>
      </c>
      <c r="I7" s="61">
        <f>RANK(Tableau1[[#This Row],[Total Score (200)]],Tableau1[Total Score (200)])</f>
        <v>5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 t="s">
        <v>67</v>
      </c>
      <c r="D8" s="79" t="s">
        <v>68</v>
      </c>
      <c r="E8" s="76">
        <f>'MASTERS Tech Routines'!D59</f>
        <v>58.19806763285024</v>
      </c>
      <c r="F8" s="73">
        <f>'Masters Free Routines'!D49</f>
        <v>56.3</v>
      </c>
      <c r="G8" s="73">
        <f>Tableau1[[#This Row],[Tech Routine Score:]]+Tableau1[[#This Row],[Free Routine Score:]]</f>
        <v>114.49806763285024</v>
      </c>
      <c r="H8" s="73">
        <f>Tableau1[[#This Row],[Total Score (200)]]/2</f>
        <v>57.249033816425118</v>
      </c>
      <c r="I8" s="61">
        <f>RANK(Tableau1[[#This Row],[Total Score (200)]],Tableau1[Total Score (200)])</f>
        <v>6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 t="s">
        <v>69</v>
      </c>
      <c r="D9" s="62" t="s">
        <v>70</v>
      </c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13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 t="s">
        <v>59</v>
      </c>
      <c r="D10" s="62" t="s">
        <v>71</v>
      </c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13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 t="s">
        <v>72</v>
      </c>
      <c r="D11" s="62" t="s">
        <v>73</v>
      </c>
      <c r="E11" s="76">
        <f>'MASTERS Tech Routines'!D98</f>
        <v>55.568599033816426</v>
      </c>
      <c r="F11" s="73">
        <f>'Masters Free Routines'!D79</f>
        <v>53.233333333333334</v>
      </c>
      <c r="G11" s="73">
        <f>Tableau1[[#This Row],[Tech Routine Score:]]+Tableau1[[#This Row],[Free Routine Score:]]</f>
        <v>108.80193236714976</v>
      </c>
      <c r="H11" s="73">
        <f>Tableau1[[#This Row],[Total Score (200)]]/2</f>
        <v>54.40096618357488</v>
      </c>
      <c r="I11" s="61">
        <f>RANK(Tableau1[[#This Row],[Total Score (200)]],Tableau1[Total Score (200)])</f>
        <v>10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 t="s">
        <v>67</v>
      </c>
      <c r="D12" s="62" t="s">
        <v>74</v>
      </c>
      <c r="E12" s="76">
        <f>'MASTERS Tech Routines'!D111</f>
        <v>59.475845410628025</v>
      </c>
      <c r="F12" s="73">
        <f>'Masters Free Routines'!D89</f>
        <v>58.016666666666666</v>
      </c>
      <c r="G12" s="73">
        <f>Tableau1[[#This Row],[Tech Routine Score:]]+Tableau1[[#This Row],[Free Routine Score:]]</f>
        <v>117.49251207729469</v>
      </c>
      <c r="H12" s="73">
        <f>Tableau1[[#This Row],[Total Score (200)]]/2</f>
        <v>58.746256038647346</v>
      </c>
      <c r="I12" s="61">
        <f>RANK(Tableau1[[#This Row],[Total Score (200)]],Tableau1[Total Score (200)])</f>
        <v>4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 t="s">
        <v>69</v>
      </c>
      <c r="D13" s="62" t="s">
        <v>75</v>
      </c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13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 t="s">
        <v>76</v>
      </c>
      <c r="D14" s="62" t="s">
        <v>77</v>
      </c>
      <c r="E14" s="76">
        <f>'MASTERS Tech Routines'!D137</f>
        <v>65.697101449275351</v>
      </c>
      <c r="F14" s="73">
        <f>'Masters Free Routines'!D109</f>
        <v>66.266666666666666</v>
      </c>
      <c r="G14" s="73">
        <f>Tableau1[[#This Row],[Tech Routine Score:]]+Tableau1[[#This Row],[Free Routine Score:]]</f>
        <v>131.963768115942</v>
      </c>
      <c r="H14" s="73">
        <f>Tableau1[[#This Row],[Total Score (200)]]/2</f>
        <v>65.981884057971001</v>
      </c>
      <c r="I14" s="61">
        <f>RANK(Tableau1[[#This Row],[Total Score (200)]],Tableau1[Total Score (200)])</f>
        <v>1</v>
      </c>
      <c r="J1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15" spans="2:10" x14ac:dyDescent="0.25">
      <c r="B15" s="50">
        <v>12</v>
      </c>
      <c r="C15" s="62" t="s">
        <v>78</v>
      </c>
      <c r="D15" s="62" t="s">
        <v>79</v>
      </c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13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 t="s">
        <v>59</v>
      </c>
      <c r="D16" s="62" t="s">
        <v>80</v>
      </c>
      <c r="E16" s="76">
        <f>'MASTERS Tech Routines'!D163</f>
        <v>56.63574879227054</v>
      </c>
      <c r="F16" s="73">
        <f>'Masters Free Routines'!D129</f>
        <v>52.9</v>
      </c>
      <c r="G16" s="73">
        <f>Tableau1[[#This Row],[Tech Routine Score:]]+Tableau1[[#This Row],[Free Routine Score:]]</f>
        <v>109.53574879227054</v>
      </c>
      <c r="H16" s="73">
        <f>Tableau1[[#This Row],[Total Score (200)]]/2</f>
        <v>54.767874396135269</v>
      </c>
      <c r="I16" s="61">
        <f>RANK(Tableau1[[#This Row],[Total Score (200)]],Tableau1[Total Score (200)])</f>
        <v>9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 t="s">
        <v>81</v>
      </c>
      <c r="D17" s="62" t="s">
        <v>82</v>
      </c>
      <c r="E17" s="76">
        <f>'MASTERS Tech Routines'!D176</f>
        <v>57.381159420289848</v>
      </c>
      <c r="F17" s="73">
        <f>'Masters Free Routines'!D139</f>
        <v>56.533333333333331</v>
      </c>
      <c r="G17" s="73">
        <f>Tableau1[[#This Row],[Tech Routine Score:]]+Tableau1[[#This Row],[Free Routine Score:]]</f>
        <v>113.91449275362318</v>
      </c>
      <c r="H17" s="73">
        <f>Tableau1[[#This Row],[Total Score (200)]]/2</f>
        <v>56.95724637681159</v>
      </c>
      <c r="I17" s="61">
        <f>RANK(Tableau1[[#This Row],[Total Score (200)]],Tableau1[Total Score (200)])</f>
        <v>7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 t="s">
        <v>69</v>
      </c>
      <c r="D18" s="62" t="s">
        <v>83</v>
      </c>
      <c r="E18" s="76">
        <f>'MASTERS Tech Routines'!D189</f>
        <v>54.265217391304354</v>
      </c>
      <c r="F18" s="73">
        <f>'Masters Free Routines'!D149</f>
        <v>51.116666666666667</v>
      </c>
      <c r="G18" s="73">
        <f>Tableau1[[#This Row],[Tech Routine Score:]]+Tableau1[[#This Row],[Free Routine Score:]]</f>
        <v>105.38188405797102</v>
      </c>
      <c r="H18" s="73">
        <f>Tableau1[[#This Row],[Total Score (200)]]/2</f>
        <v>52.690942028985511</v>
      </c>
      <c r="I18" s="61">
        <f>RANK(Tableau1[[#This Row],[Total Score (200)]],Tableau1[Total Score (200)])</f>
        <v>11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  <row r="19" spans="2:10" x14ac:dyDescent="0.25">
      <c r="B19" s="87">
        <v>16</v>
      </c>
      <c r="C19" s="88" t="s">
        <v>85</v>
      </c>
      <c r="D19" s="88" t="s">
        <v>84</v>
      </c>
      <c r="E19" s="89">
        <f>'MASTERS Tech Routines'!D202</f>
        <v>0</v>
      </c>
      <c r="F19" s="89">
        <f>'Masters Free Routines'!D159</f>
        <v>0</v>
      </c>
      <c r="G19" s="89">
        <f>Tableau1[[#This Row],[Tech Routine Score:]]+Tableau1[[#This Row],[Free Routine Score:]]</f>
        <v>0</v>
      </c>
      <c r="H19" s="89">
        <f>Tableau1[[#This Row],[Total Score (200)]]/2</f>
        <v>0</v>
      </c>
      <c r="I19" s="90">
        <f>RANK(Tableau1[[#This Row],[Total Score (200)]],Tableau1[Total Score (200)])</f>
        <v>13</v>
      </c>
    </row>
    <row r="20" spans="2:10" x14ac:dyDescent="0.25">
      <c r="B20" s="50">
        <v>17</v>
      </c>
      <c r="C20" s="62" t="s">
        <v>86</v>
      </c>
      <c r="D20" s="62" t="s">
        <v>87</v>
      </c>
      <c r="E20" s="73">
        <f>'MASTERS Tech Routines'!D215</f>
        <v>61.79033816425121</v>
      </c>
      <c r="F20" s="73">
        <f>'Masters Free Routines'!D169</f>
        <v>58.966666666666669</v>
      </c>
      <c r="G20" s="73">
        <f>Tableau1[[#This Row],[Tech Routine Score:]]+Tableau1[[#This Row],[Free Routine Score:]]</f>
        <v>120.75700483091788</v>
      </c>
      <c r="H20" s="73">
        <f>Tableau1[[#This Row],[Total Score (200)]]/2</f>
        <v>60.378502415458939</v>
      </c>
      <c r="I20" s="86">
        <f>RANK(Tableau1[[#This Row],[Total Score (200)]],Tableau1[Total Score (200)])</f>
        <v>3</v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223"/>
  <sheetViews>
    <sheetView topLeftCell="A125" zoomScale="80" zoomScaleNormal="80" workbookViewId="0">
      <selection activeCell="S164" sqref="S164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88</v>
      </c>
      <c r="B3" s="26" t="s">
        <v>23</v>
      </c>
      <c r="C3" s="28"/>
      <c r="D3" s="60" t="str">
        <f>Summary!C4</f>
        <v>PSV Eindhoven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Delphie Meeuws/Tamara Martha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6</v>
      </c>
      <c r="J6" s="63">
        <v>5.6</v>
      </c>
      <c r="K6" s="63">
        <v>6.2</v>
      </c>
      <c r="L6" s="63">
        <v>5.6</v>
      </c>
      <c r="M6" s="63">
        <v>5.7</v>
      </c>
      <c r="N6" s="91">
        <f>SUM(I6:M6)-MIN(I6:M6)-MAX(I6:M6)</f>
        <v>17.3</v>
      </c>
      <c r="O6" s="92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57.712077294685997</v>
      </c>
      <c r="E7" s="33"/>
      <c r="F7" s="10"/>
      <c r="G7" s="2" t="s">
        <v>50</v>
      </c>
      <c r="H7" s="2"/>
      <c r="I7" s="63">
        <v>6.2</v>
      </c>
      <c r="J7" s="63">
        <v>6.3</v>
      </c>
      <c r="K7" s="63">
        <v>5.8</v>
      </c>
      <c r="L7" s="63">
        <v>5.9</v>
      </c>
      <c r="M7" s="63">
        <v>5.8</v>
      </c>
      <c r="N7" s="91">
        <f t="shared" ref="N7" si="0">SUM(I7:M7)-MIN(I7:M7)-MAX(I7:M7)</f>
        <v>17.900000000000002</v>
      </c>
      <c r="O7" s="92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5.8</v>
      </c>
      <c r="J8" s="63">
        <v>5.7</v>
      </c>
      <c r="K8" s="63">
        <v>5.7</v>
      </c>
      <c r="L8" s="63">
        <v>5.8</v>
      </c>
      <c r="M8" s="63">
        <v>5.7</v>
      </c>
      <c r="N8" s="80">
        <f>((SUM(I8:M8)-MIN(I8:M8)-MAX(I8:M8))/3)*H8</f>
        <v>9.1733333333333338</v>
      </c>
      <c r="O8" s="93">
        <f>SUM(N8:N12)/SUM(H8:H12)*4</f>
        <v>22.512077294685991</v>
      </c>
      <c r="P8" s="96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5.6</v>
      </c>
      <c r="J9" s="63">
        <v>5.6</v>
      </c>
      <c r="K9" s="63">
        <v>5.7</v>
      </c>
      <c r="L9" s="63">
        <v>5.4</v>
      </c>
      <c r="M9" s="63">
        <v>5.6</v>
      </c>
      <c r="N9" s="20">
        <f t="shared" ref="N9:N12" si="1">((SUM(I9:M9)-MIN(I9:M9)-MAX(I9:M9))/3)*H9</f>
        <v>7.2800000000000011</v>
      </c>
      <c r="O9" s="94"/>
      <c r="P9" s="96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5.4</v>
      </c>
      <c r="J10" s="63">
        <v>5.7</v>
      </c>
      <c r="K10" s="63">
        <v>5.5</v>
      </c>
      <c r="L10" s="63">
        <v>5.5</v>
      </c>
      <c r="M10" s="63">
        <v>5.3</v>
      </c>
      <c r="N10" s="20">
        <f t="shared" si="1"/>
        <v>6.0133333333333345</v>
      </c>
      <c r="O10" s="94"/>
      <c r="P10" s="96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5.5</v>
      </c>
      <c r="J11" s="63">
        <v>5.6</v>
      </c>
      <c r="K11" s="63">
        <v>5.5</v>
      </c>
      <c r="L11" s="63">
        <v>5.6</v>
      </c>
      <c r="M11" s="63">
        <v>5.3</v>
      </c>
      <c r="N11" s="20">
        <f t="shared" si="1"/>
        <v>7.1933333333333342</v>
      </c>
      <c r="O11" s="94"/>
      <c r="P11" s="96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5.8</v>
      </c>
      <c r="J12" s="63">
        <v>5.7</v>
      </c>
      <c r="K12" s="63">
        <v>5.8</v>
      </c>
      <c r="L12" s="63">
        <v>5.7</v>
      </c>
      <c r="M12" s="63">
        <v>5.6</v>
      </c>
      <c r="N12" s="20">
        <f t="shared" si="1"/>
        <v>9.1733333333333338</v>
      </c>
      <c r="O12" s="95"/>
      <c r="P12" s="96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57.712077294685997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Duo 30-39</v>
      </c>
      <c r="B16" s="26" t="s">
        <v>23</v>
      </c>
      <c r="C16" s="28"/>
      <c r="D16" s="60" t="str">
        <f>Summary!C5</f>
        <v>Swim and Dance Tournai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Aurore Verriest/Sophie Richir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5.3</v>
      </c>
      <c r="J19" s="63">
        <v>5.7</v>
      </c>
      <c r="K19" s="63">
        <v>5.6</v>
      </c>
      <c r="L19" s="63">
        <v>5.0999999999999996</v>
      </c>
      <c r="M19" s="63">
        <v>5.9</v>
      </c>
      <c r="N19" s="91">
        <f>SUM(I19:M19)-MIN(I19:M19)-MAX(I19:M19)</f>
        <v>16.600000000000001</v>
      </c>
      <c r="O19" s="92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49.736714975845409</v>
      </c>
      <c r="E20" s="33"/>
      <c r="F20" s="10"/>
      <c r="G20" s="2" t="s">
        <v>50</v>
      </c>
      <c r="H20" s="2"/>
      <c r="I20" s="63">
        <v>5.4</v>
      </c>
      <c r="J20" s="63">
        <v>6.2</v>
      </c>
      <c r="K20" s="63">
        <v>5.2</v>
      </c>
      <c r="L20" s="63">
        <v>5.5</v>
      </c>
      <c r="M20" s="63">
        <v>6.2</v>
      </c>
      <c r="N20" s="91">
        <f t="shared" ref="N20" si="2">SUM(I20:M20)-MIN(I20:M20)-MAX(I20:M20)</f>
        <v>17.100000000000001</v>
      </c>
      <c r="O20" s="92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80">
        <f>((SUM(I21:M21)-MIN(I21:M21)-MAX(I21:M21))/3)*H21</f>
        <v>0</v>
      </c>
      <c r="O21" s="93">
        <f>SUM(N21:N25)/SUM(H21:H25)*4</f>
        <v>16.03671497584541</v>
      </c>
      <c r="P21" s="96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5.5</v>
      </c>
      <c r="J22" s="63">
        <v>5.8</v>
      </c>
      <c r="K22" s="63">
        <v>5</v>
      </c>
      <c r="L22" s="63">
        <v>5.0999999999999996</v>
      </c>
      <c r="M22" s="63">
        <v>5.3</v>
      </c>
      <c r="N22" s="20">
        <f t="shared" ref="N22:N25" si="3">((SUM(I22:M22)-MIN(I22:M22)-MAX(I22:M22))/3)*H22</f>
        <v>6.89</v>
      </c>
      <c r="O22" s="94"/>
      <c r="P22" s="96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5.6</v>
      </c>
      <c r="J23" s="63">
        <v>5.7</v>
      </c>
      <c r="K23" s="63">
        <v>4.8</v>
      </c>
      <c r="L23" s="63">
        <v>5</v>
      </c>
      <c r="M23" s="63">
        <v>4.8</v>
      </c>
      <c r="N23" s="20">
        <f t="shared" si="3"/>
        <v>5.6466666666666674</v>
      </c>
      <c r="O23" s="94"/>
      <c r="P23" s="96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5.5</v>
      </c>
      <c r="J24" s="63">
        <v>5.6</v>
      </c>
      <c r="K24" s="63">
        <v>5.0999999999999996</v>
      </c>
      <c r="L24" s="63">
        <v>5.3</v>
      </c>
      <c r="M24" s="63">
        <v>5.4</v>
      </c>
      <c r="N24" s="20">
        <f t="shared" si="3"/>
        <v>7.0199999999999987</v>
      </c>
      <c r="O24" s="94"/>
      <c r="P24" s="96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</v>
      </c>
      <c r="J25" s="63">
        <v>5.6</v>
      </c>
      <c r="K25" s="63">
        <v>4.8</v>
      </c>
      <c r="L25" s="63">
        <v>4.9000000000000004</v>
      </c>
      <c r="M25" s="63">
        <v>5.3</v>
      </c>
      <c r="N25" s="20">
        <f t="shared" si="3"/>
        <v>8.1066666666666656</v>
      </c>
      <c r="O25" s="95"/>
      <c r="P25" s="96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49.736714975845409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Duo 30-39</v>
      </c>
      <c r="B29" s="26" t="s">
        <v>23</v>
      </c>
      <c r="C29" s="28"/>
      <c r="D29" s="60" t="str">
        <f>Summary!C6</f>
        <v>DAW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Wieteke Elzinga/Iilona Hogerheyde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6.5</v>
      </c>
      <c r="J32" s="63">
        <v>6.2</v>
      </c>
      <c r="K32" s="63">
        <v>6</v>
      </c>
      <c r="L32" s="63">
        <v>5.8</v>
      </c>
      <c r="M32" s="63">
        <v>6.5</v>
      </c>
      <c r="N32" s="91">
        <f>SUM(I32:M32)-MIN(I32:M32)-MAX(I32:M32)</f>
        <v>18.7</v>
      </c>
      <c r="O32" s="92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61.884541062801929</v>
      </c>
      <c r="E33" s="33"/>
      <c r="F33" s="10"/>
      <c r="G33" s="2" t="s">
        <v>50</v>
      </c>
      <c r="H33" s="2"/>
      <c r="I33" s="63">
        <v>7</v>
      </c>
      <c r="J33" s="63">
        <v>6.7</v>
      </c>
      <c r="K33" s="63">
        <v>6</v>
      </c>
      <c r="L33" s="63">
        <v>6.2</v>
      </c>
      <c r="M33" s="63">
        <v>6.7</v>
      </c>
      <c r="N33" s="91">
        <f t="shared" ref="N33" si="4">SUM(I33:M33)-MIN(I33:M33)-MAX(I33:M33)</f>
        <v>19.600000000000001</v>
      </c>
      <c r="O33" s="92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6.2</v>
      </c>
      <c r="J34" s="63">
        <v>6.2</v>
      </c>
      <c r="K34" s="63">
        <v>6</v>
      </c>
      <c r="L34" s="63">
        <v>5.5</v>
      </c>
      <c r="M34" s="63">
        <v>5.3</v>
      </c>
      <c r="N34" s="80">
        <f>((SUM(I34:M34)-MIN(I34:M34)-MAX(I34:M34))/3)*H34</f>
        <v>9.44</v>
      </c>
      <c r="O34" s="93">
        <f>SUM(N34:N38)/SUM(H34:H38)*4</f>
        <v>23.584541062801932</v>
      </c>
      <c r="P34" s="96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5.8</v>
      </c>
      <c r="J35" s="63">
        <v>6</v>
      </c>
      <c r="K35" s="63">
        <v>6.1</v>
      </c>
      <c r="L35" s="63">
        <v>5.9</v>
      </c>
      <c r="M35" s="63">
        <v>5.4</v>
      </c>
      <c r="N35" s="20">
        <f t="shared" ref="N35:N38" si="5">((SUM(I35:M35)-MIN(I35:M35)-MAX(I35:M35))/3)*H35</f>
        <v>7.6699999999999982</v>
      </c>
      <c r="O35" s="94"/>
      <c r="P35" s="96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6.2</v>
      </c>
      <c r="J36" s="63">
        <v>5.8</v>
      </c>
      <c r="K36" s="63">
        <v>5.8</v>
      </c>
      <c r="L36" s="63">
        <v>6</v>
      </c>
      <c r="M36" s="63">
        <v>5.3</v>
      </c>
      <c r="N36" s="20">
        <f t="shared" si="5"/>
        <v>6.453333333333334</v>
      </c>
      <c r="O36" s="94"/>
      <c r="P36" s="96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6</v>
      </c>
      <c r="J37" s="63">
        <v>6</v>
      </c>
      <c r="K37" s="63">
        <v>5.8</v>
      </c>
      <c r="L37" s="63">
        <v>5.8</v>
      </c>
      <c r="M37" s="63">
        <v>5.7</v>
      </c>
      <c r="N37" s="20">
        <f t="shared" si="5"/>
        <v>7.6266666666666678</v>
      </c>
      <c r="O37" s="94"/>
      <c r="P37" s="96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6</v>
      </c>
      <c r="J38" s="63">
        <v>6</v>
      </c>
      <c r="K38" s="63">
        <v>5.8</v>
      </c>
      <c r="L38" s="63">
        <v>6.4</v>
      </c>
      <c r="M38" s="63">
        <v>5.6</v>
      </c>
      <c r="N38" s="20">
        <f t="shared" si="5"/>
        <v>9.4933333333333358</v>
      </c>
      <c r="O38" s="95"/>
      <c r="P38" s="96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61.884541062801929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Duo 30-39</v>
      </c>
      <c r="B42" s="26" t="s">
        <v>23</v>
      </c>
      <c r="C42" s="28"/>
      <c r="D42" s="60" t="str">
        <f>Summary!C7</f>
        <v>Troyes Chapelle Natation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Christelle Quequeville/Daphén Guyard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6</v>
      </c>
      <c r="J45" s="63">
        <v>5.8</v>
      </c>
      <c r="K45" s="63">
        <v>5.8</v>
      </c>
      <c r="L45" s="63">
        <v>5.6</v>
      </c>
      <c r="M45" s="63">
        <v>6</v>
      </c>
      <c r="N45" s="91">
        <f>SUM(I45:M45)-MIN(I45:M45)-MAX(I45:M45)</f>
        <v>17.600000000000001</v>
      </c>
      <c r="O45" s="92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59.696135265700484</v>
      </c>
      <c r="E46" s="33"/>
      <c r="F46" s="10"/>
      <c r="G46" s="2" t="s">
        <v>50</v>
      </c>
      <c r="H46" s="2"/>
      <c r="I46" s="63">
        <v>6.4</v>
      </c>
      <c r="J46" s="63">
        <v>6.4</v>
      </c>
      <c r="K46" s="63">
        <v>6.1</v>
      </c>
      <c r="L46" s="63">
        <v>6</v>
      </c>
      <c r="M46" s="63">
        <v>6.5</v>
      </c>
      <c r="N46" s="91">
        <f t="shared" ref="N46" si="6">SUM(I46:M46)-MIN(I46:M46)-MAX(I46:M46)</f>
        <v>18.899999999999999</v>
      </c>
      <c r="O46" s="92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6.2</v>
      </c>
      <c r="J47" s="63">
        <v>5.9</v>
      </c>
      <c r="K47" s="63">
        <v>6</v>
      </c>
      <c r="L47" s="63">
        <v>5.7</v>
      </c>
      <c r="M47" s="63">
        <v>5.7</v>
      </c>
      <c r="N47" s="80">
        <f>((SUM(I47:M47)-MIN(I47:M47)-MAX(I47:M47))/3)*H47</f>
        <v>9.3866666666666685</v>
      </c>
      <c r="O47" s="93">
        <f>SUM(N47:N51)/SUM(H47:H51)*4</f>
        <v>23.196135265700484</v>
      </c>
      <c r="P47" s="96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6</v>
      </c>
      <c r="J48" s="63">
        <v>5.7</v>
      </c>
      <c r="K48" s="63">
        <v>5.7</v>
      </c>
      <c r="L48" s="63">
        <v>5</v>
      </c>
      <c r="M48" s="63">
        <v>5.8</v>
      </c>
      <c r="N48" s="20">
        <f t="shared" ref="N48:N51" si="7">((SUM(I48:M48)-MIN(I48:M48)-MAX(I48:M48))/3)*H48</f>
        <v>7.453333333333334</v>
      </c>
      <c r="O48" s="94"/>
      <c r="P48" s="96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6</v>
      </c>
      <c r="J49" s="63">
        <v>5.8</v>
      </c>
      <c r="K49" s="63">
        <v>5.4</v>
      </c>
      <c r="L49" s="63">
        <v>5.4</v>
      </c>
      <c r="M49" s="63">
        <v>5.6</v>
      </c>
      <c r="N49" s="20">
        <f t="shared" si="7"/>
        <v>6.1600000000000019</v>
      </c>
      <c r="O49" s="94"/>
      <c r="P49" s="96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6</v>
      </c>
      <c r="J50" s="63">
        <v>6</v>
      </c>
      <c r="K50" s="63">
        <v>5.8</v>
      </c>
      <c r="L50" s="63">
        <v>5.6</v>
      </c>
      <c r="M50" s="63">
        <v>5.8</v>
      </c>
      <c r="N50" s="20">
        <f t="shared" si="7"/>
        <v>7.6266666666666678</v>
      </c>
      <c r="O50" s="94"/>
      <c r="P50" s="96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6</v>
      </c>
      <c r="J51" s="63">
        <v>5.9</v>
      </c>
      <c r="K51" s="63">
        <v>6</v>
      </c>
      <c r="L51" s="63">
        <v>5.7</v>
      </c>
      <c r="M51" s="63">
        <v>5.6</v>
      </c>
      <c r="N51" s="20">
        <f t="shared" si="7"/>
        <v>9.3866666666666632</v>
      </c>
      <c r="O51" s="95"/>
      <c r="P51" s="96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59.696135265700484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Duo 30-39</v>
      </c>
      <c r="B55" s="26" t="s">
        <v>23</v>
      </c>
      <c r="C55" s="28"/>
      <c r="D55" s="60" t="str">
        <f>Summary!C8</f>
        <v>ZV Westland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 t="str">
        <f>Summary!D8</f>
        <v>Zinzi van Schie/Anouck van Schie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>
        <v>5.9</v>
      </c>
      <c r="J58" s="63">
        <v>6</v>
      </c>
      <c r="K58" s="63">
        <v>5.9</v>
      </c>
      <c r="L58" s="63">
        <v>6.2</v>
      </c>
      <c r="M58" s="63">
        <v>5.7</v>
      </c>
      <c r="N58" s="91">
        <f>SUM(I58:M58)-MIN(I58:M58)-MAX(I58:M58)</f>
        <v>17.8</v>
      </c>
      <c r="O58" s="92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58.19806763285024</v>
      </c>
      <c r="E59" s="33"/>
      <c r="F59" s="10"/>
      <c r="G59" s="2" t="s">
        <v>50</v>
      </c>
      <c r="H59" s="2"/>
      <c r="I59" s="63">
        <v>5.9</v>
      </c>
      <c r="J59" s="63">
        <v>6.3</v>
      </c>
      <c r="K59" s="63">
        <v>5.7</v>
      </c>
      <c r="L59" s="63">
        <v>5.6</v>
      </c>
      <c r="M59" s="63">
        <v>5.5</v>
      </c>
      <c r="N59" s="91">
        <f t="shared" ref="N59" si="8">SUM(I59:M59)-MIN(I59:M59)-MAX(I59:M59)</f>
        <v>17.2</v>
      </c>
      <c r="O59" s="92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>
        <v>6</v>
      </c>
      <c r="J60" s="63">
        <v>6</v>
      </c>
      <c r="K60" s="63">
        <v>5.5</v>
      </c>
      <c r="L60" s="63">
        <v>5.8</v>
      </c>
      <c r="M60" s="63">
        <v>6</v>
      </c>
      <c r="N60" s="80">
        <f>((SUM(I60:M60)-MIN(I60:M60)-MAX(I60:M60))/3)*H60</f>
        <v>9.4933333333333341</v>
      </c>
      <c r="O60" s="93">
        <f>SUM(N60:N64)/SUM(H60:H64)*4</f>
        <v>23.198067632850243</v>
      </c>
      <c r="P60" s="96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>
        <v>5.8</v>
      </c>
      <c r="J61" s="63">
        <v>5.7</v>
      </c>
      <c r="K61" s="63">
        <v>5.4</v>
      </c>
      <c r="L61" s="63">
        <v>5.3</v>
      </c>
      <c r="M61" s="63">
        <v>5.6</v>
      </c>
      <c r="N61" s="20">
        <f t="shared" ref="N61:N64" si="9">((SUM(I61:M61)-MIN(I61:M61)-MAX(I61:M61))/3)*H61</f>
        <v>7.2366666666666655</v>
      </c>
      <c r="O61" s="94"/>
      <c r="P61" s="96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>
        <v>5.9</v>
      </c>
      <c r="J62" s="63">
        <v>5.8</v>
      </c>
      <c r="K62" s="63">
        <v>5.2</v>
      </c>
      <c r="L62" s="63">
        <v>5.6</v>
      </c>
      <c r="M62" s="63">
        <v>5.8</v>
      </c>
      <c r="N62" s="20">
        <f t="shared" si="9"/>
        <v>6.3066666666666684</v>
      </c>
      <c r="O62" s="94"/>
      <c r="P62" s="96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>
        <v>5.8</v>
      </c>
      <c r="J63" s="63">
        <v>6</v>
      </c>
      <c r="K63" s="63">
        <v>5.7</v>
      </c>
      <c r="L63" s="63">
        <v>5.5</v>
      </c>
      <c r="M63" s="63">
        <v>5.9</v>
      </c>
      <c r="N63" s="20">
        <f t="shared" si="9"/>
        <v>7.54</v>
      </c>
      <c r="O63" s="94"/>
      <c r="P63" s="96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>
        <v>5.9</v>
      </c>
      <c r="J64" s="63">
        <v>5.9</v>
      </c>
      <c r="K64" s="63">
        <v>5.9</v>
      </c>
      <c r="L64" s="63">
        <v>5.9</v>
      </c>
      <c r="M64" s="63">
        <v>5.4</v>
      </c>
      <c r="N64" s="20">
        <f t="shared" si="9"/>
        <v>9.4400000000000031</v>
      </c>
      <c r="O64" s="95"/>
      <c r="P64" s="96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58.19806763285024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Duo 30-39</v>
      </c>
      <c r="B68" s="26" t="s">
        <v>23</v>
      </c>
      <c r="C68" s="28"/>
      <c r="D68" s="60" t="str">
        <f>Summary!C9</f>
        <v>Seymour Synchro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 t="str">
        <f>Summary!D9</f>
        <v>Blanca Mercade Molne/Giulia Scrimieri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1">
        <f>SUM(I71:M71)-MIN(I71:M71)-MAX(I71:M71)</f>
        <v>0</v>
      </c>
      <c r="O71" s="92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1">
        <f t="shared" ref="N72" si="10">SUM(I72:M72)-MIN(I72:M72)-MAX(I72:M72)</f>
        <v>0</v>
      </c>
      <c r="O72" s="92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93">
        <f>SUM(N73:N77)/SUM(H73:H77)*4</f>
        <v>0</v>
      </c>
      <c r="P73" s="96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94"/>
      <c r="P74" s="96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94"/>
      <c r="P75" s="96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94"/>
      <c r="P76" s="96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5"/>
      <c r="P77" s="96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Duo 30-39</v>
      </c>
      <c r="B81" s="26" t="s">
        <v>23</v>
      </c>
      <c r="C81" s="28"/>
      <c r="D81" s="60" t="str">
        <f>Summary!C10</f>
        <v>PSV Eindhoven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 t="str">
        <f>Summary!D10</f>
        <v>Barbara Wijering/Lineke Claessens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1">
        <f>SUM(I84:M84)-MIN(I84:M84)-MAX(I84:M84)</f>
        <v>0</v>
      </c>
      <c r="O84" s="92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1">
        <f t="shared" ref="N85" si="12">SUM(I85:M85)-MIN(I85:M85)-MAX(I85:M85)</f>
        <v>0</v>
      </c>
      <c r="O85" s="92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93">
        <f>SUM(N86:N90)/SUM(H86:H90)*4</f>
        <v>0</v>
      </c>
      <c r="P86" s="96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94"/>
      <c r="P87" s="96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94"/>
      <c r="P88" s="96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94"/>
      <c r="P89" s="96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5"/>
      <c r="P90" s="96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Duo 30-39</v>
      </c>
      <c r="B94" s="26" t="s">
        <v>23</v>
      </c>
      <c r="C94" s="28"/>
      <c r="D94" s="60" t="str">
        <f>Summary!C11</f>
        <v>SK Neptun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 t="str">
        <f>Summary!D11</f>
        <v>Sara Strandlund/Maria Strandlund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>
        <v>6.1</v>
      </c>
      <c r="J97" s="63">
        <v>5.6</v>
      </c>
      <c r="K97" s="63">
        <v>5.5</v>
      </c>
      <c r="L97" s="63">
        <v>5.8</v>
      </c>
      <c r="M97" s="63">
        <v>5.8</v>
      </c>
      <c r="N97" s="91">
        <f>SUM(I97:M97)-MIN(I97:M97)-MAX(I97:M97)</f>
        <v>17.200000000000003</v>
      </c>
      <c r="O97" s="92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55.568599033816426</v>
      </c>
      <c r="E98" s="33"/>
      <c r="F98" s="10"/>
      <c r="G98" s="2" t="s">
        <v>50</v>
      </c>
      <c r="H98" s="2"/>
      <c r="I98" s="63">
        <v>5.3</v>
      </c>
      <c r="J98" s="63">
        <v>6.1</v>
      </c>
      <c r="K98" s="63">
        <v>5.4</v>
      </c>
      <c r="L98" s="63">
        <v>6.1</v>
      </c>
      <c r="M98" s="63">
        <v>5.4</v>
      </c>
      <c r="N98" s="91">
        <f t="shared" ref="N98" si="14">SUM(I98:M98)-MIN(I98:M98)-MAX(I98:M98)</f>
        <v>16.899999999999999</v>
      </c>
      <c r="O98" s="92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>
        <v>5</v>
      </c>
      <c r="J99" s="63">
        <v>5.9</v>
      </c>
      <c r="K99" s="63">
        <v>5</v>
      </c>
      <c r="L99" s="63">
        <v>5.5</v>
      </c>
      <c r="M99" s="63">
        <v>4.7</v>
      </c>
      <c r="N99" s="80">
        <f>((SUM(I99:M99)-MIN(I99:M99)-MAX(I99:M99))/3)*H99</f>
        <v>8.2666666666666657</v>
      </c>
      <c r="O99" s="93">
        <f>SUM(N99:N103)/SUM(H99:H103)*4</f>
        <v>21.468599033816425</v>
      </c>
      <c r="P99" s="96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>
        <v>5.5</v>
      </c>
      <c r="J100" s="63">
        <v>5.7</v>
      </c>
      <c r="K100" s="63">
        <v>5.4</v>
      </c>
      <c r="L100" s="63">
        <v>5.4</v>
      </c>
      <c r="M100" s="63">
        <v>6.1</v>
      </c>
      <c r="N100" s="20">
        <f t="shared" ref="N100:N103" si="15">((SUM(I100:M100)-MIN(I100:M100)-MAX(I100:M100))/3)*H100</f>
        <v>7.1933333333333342</v>
      </c>
      <c r="O100" s="94"/>
      <c r="P100" s="96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>
        <v>5.2</v>
      </c>
      <c r="J101" s="63">
        <v>5.3</v>
      </c>
      <c r="K101" s="63">
        <v>5.2</v>
      </c>
      <c r="L101" s="63">
        <v>5.2</v>
      </c>
      <c r="M101" s="63">
        <v>5.2</v>
      </c>
      <c r="N101" s="20">
        <f t="shared" si="15"/>
        <v>5.72</v>
      </c>
      <c r="O101" s="94"/>
      <c r="P101" s="96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>
        <v>5.3</v>
      </c>
      <c r="J102" s="63">
        <v>5.6</v>
      </c>
      <c r="K102" s="63">
        <v>5.2</v>
      </c>
      <c r="L102" s="63">
        <v>5.5</v>
      </c>
      <c r="M102" s="63">
        <v>6.2</v>
      </c>
      <c r="N102" s="20">
        <f t="shared" si="15"/>
        <v>7.1066666666666656</v>
      </c>
      <c r="O102" s="94"/>
      <c r="P102" s="96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>
        <v>5.5</v>
      </c>
      <c r="J103" s="63">
        <v>5.7</v>
      </c>
      <c r="K103" s="63">
        <v>5.6</v>
      </c>
      <c r="L103" s="63">
        <v>5.3</v>
      </c>
      <c r="M103" s="63">
        <v>4.5999999999999996</v>
      </c>
      <c r="N103" s="20">
        <f t="shared" si="15"/>
        <v>8.7466666666666644</v>
      </c>
      <c r="O103" s="95"/>
      <c r="P103" s="96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55.568599033816426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Duo 30-39</v>
      </c>
      <c r="B107" s="26" t="s">
        <v>23</v>
      </c>
      <c r="C107" s="28"/>
      <c r="D107" s="60" t="str">
        <f>Summary!C12</f>
        <v>ZV Westland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 t="str">
        <f>Summary!D12</f>
        <v>Daniella vd Bos/Annouck vd Enden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>
        <v>6.5</v>
      </c>
      <c r="J110" s="63">
        <v>6.1</v>
      </c>
      <c r="K110" s="63">
        <v>6.3</v>
      </c>
      <c r="L110" s="63">
        <v>5.6</v>
      </c>
      <c r="M110" s="63">
        <v>5.6</v>
      </c>
      <c r="N110" s="91">
        <f>SUM(I110:M110)-MIN(I110:M110)-MAX(I110:M110)</f>
        <v>18</v>
      </c>
      <c r="O110" s="92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59.475845410628025</v>
      </c>
      <c r="E111" s="33"/>
      <c r="F111" s="10"/>
      <c r="G111" s="2" t="s">
        <v>50</v>
      </c>
      <c r="H111" s="2"/>
      <c r="I111" s="63">
        <v>6</v>
      </c>
      <c r="J111" s="63">
        <v>6.2</v>
      </c>
      <c r="K111" s="63">
        <v>5.9</v>
      </c>
      <c r="L111" s="63">
        <v>5.8</v>
      </c>
      <c r="M111" s="63">
        <v>6.3</v>
      </c>
      <c r="N111" s="91">
        <f t="shared" ref="N111" si="16">SUM(I111:M111)-MIN(I111:M111)-MAX(I111:M111)</f>
        <v>18.100000000000001</v>
      </c>
      <c r="O111" s="92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>
        <v>5.8</v>
      </c>
      <c r="J112" s="63">
        <v>6.2</v>
      </c>
      <c r="K112" s="63">
        <v>5.8</v>
      </c>
      <c r="L112" s="63">
        <v>5.8</v>
      </c>
      <c r="M112" s="63">
        <v>6.3</v>
      </c>
      <c r="N112" s="80">
        <f>((SUM(I112:M112)-MIN(I112:M112)-MAX(I112:M112))/3)*H112</f>
        <v>9.4933333333333341</v>
      </c>
      <c r="O112" s="93">
        <f>SUM(N112:N116)/SUM(H112:H116)*4</f>
        <v>23.37584541062802</v>
      </c>
      <c r="P112" s="96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>
        <v>5.5</v>
      </c>
      <c r="J113" s="63">
        <v>6.2</v>
      </c>
      <c r="K113" s="63">
        <v>6</v>
      </c>
      <c r="L113" s="63">
        <v>5.9</v>
      </c>
      <c r="M113" s="63">
        <v>6.3</v>
      </c>
      <c r="N113" s="20">
        <f t="shared" ref="N113:N116" si="17">((SUM(I113:M113)-MIN(I113:M113)-MAX(I113:M113))/3)*H113</f>
        <v>7.8433333333333346</v>
      </c>
      <c r="O113" s="94"/>
      <c r="P113" s="96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>
        <v>5.3</v>
      </c>
      <c r="J114" s="63">
        <v>6.2</v>
      </c>
      <c r="K114" s="63">
        <v>5.7</v>
      </c>
      <c r="L114" s="63">
        <v>5.4</v>
      </c>
      <c r="M114" s="63">
        <v>5.3</v>
      </c>
      <c r="N114" s="20">
        <f t="shared" si="17"/>
        <v>6.0133333333333345</v>
      </c>
      <c r="O114" s="94"/>
      <c r="P114" s="96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>
        <v>5.6</v>
      </c>
      <c r="J115" s="63">
        <v>6.5</v>
      </c>
      <c r="K115" s="63">
        <v>6</v>
      </c>
      <c r="L115" s="63">
        <v>5.6</v>
      </c>
      <c r="M115" s="63">
        <v>6.4</v>
      </c>
      <c r="N115" s="20">
        <f t="shared" si="17"/>
        <v>7.8000000000000007</v>
      </c>
      <c r="O115" s="94"/>
      <c r="P115" s="96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>
        <v>5.7</v>
      </c>
      <c r="J116" s="63">
        <v>6.1</v>
      </c>
      <c r="K116" s="63">
        <v>6</v>
      </c>
      <c r="L116" s="63">
        <v>5.0999999999999996</v>
      </c>
      <c r="M116" s="63">
        <v>5.5</v>
      </c>
      <c r="N116" s="20">
        <f t="shared" si="17"/>
        <v>9.1733333333333302</v>
      </c>
      <c r="O116" s="95"/>
      <c r="P116" s="96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59.475845410628025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Duo 30-39</v>
      </c>
      <c r="B120" s="26" t="s">
        <v>23</v>
      </c>
      <c r="C120" s="28"/>
      <c r="D120" s="60" t="str">
        <f>Summary!C13</f>
        <v>Seymour Synchro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 t="str">
        <f>Summary!D13</f>
        <v>Katie Holyoak/Sylvia Little/Naomi Gould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1">
        <f>SUM(I123:M123)-MIN(I123:M123)-MAX(I123:M123)</f>
        <v>0</v>
      </c>
      <c r="O123" s="92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1">
        <f t="shared" ref="N124" si="18">SUM(I124:M124)-MIN(I124:M124)-MAX(I124:M124)</f>
        <v>0</v>
      </c>
      <c r="O124" s="92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93">
        <f>SUM(N125:N129)/SUM(H125:H129)*4</f>
        <v>0</v>
      </c>
      <c r="P125" s="96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94"/>
      <c r="P126" s="96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94"/>
      <c r="P127" s="96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94"/>
      <c r="P128" s="96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5"/>
      <c r="P129" s="96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Duo 30-39</v>
      </c>
      <c r="B133" s="26" t="s">
        <v>23</v>
      </c>
      <c r="C133" s="28"/>
      <c r="D133" s="60" t="str">
        <f>Summary!C14</f>
        <v>Hyères Natation Synchro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 t="str">
        <f>Summary!D14</f>
        <v>Claire Praêt/Lucie Delevert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>
        <v>6.4</v>
      </c>
      <c r="J136" s="63">
        <v>6.5</v>
      </c>
      <c r="K136" s="63">
        <v>6.7</v>
      </c>
      <c r="L136" s="63">
        <v>6</v>
      </c>
      <c r="M136" s="63">
        <v>7</v>
      </c>
      <c r="N136" s="91">
        <f>SUM(I136:M136)-MIN(I136:M136)-MAX(I136:M136)</f>
        <v>19.600000000000001</v>
      </c>
      <c r="O136" s="92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65.697101449275351</v>
      </c>
      <c r="E137" s="33"/>
      <c r="F137" s="10"/>
      <c r="G137" s="2" t="s">
        <v>50</v>
      </c>
      <c r="H137" s="2"/>
      <c r="I137" s="63">
        <v>7.3</v>
      </c>
      <c r="J137" s="63">
        <v>6.8</v>
      </c>
      <c r="K137" s="63">
        <v>6.5</v>
      </c>
      <c r="L137" s="63">
        <v>6.4</v>
      </c>
      <c r="M137" s="63">
        <v>7</v>
      </c>
      <c r="N137" s="91">
        <f t="shared" ref="N137" si="20">SUM(I137:M137)-MIN(I137:M137)-MAX(I137:M137)</f>
        <v>20.3</v>
      </c>
      <c r="O137" s="92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>
        <v>6.8</v>
      </c>
      <c r="J138" s="63">
        <v>7</v>
      </c>
      <c r="K138" s="63">
        <v>6.2</v>
      </c>
      <c r="L138" s="63">
        <v>6.5</v>
      </c>
      <c r="M138" s="63">
        <v>6.4</v>
      </c>
      <c r="N138" s="80">
        <f>((SUM(I138:M138)-MIN(I138:M138)-MAX(I138:M138))/3)*H138</f>
        <v>10.506666666666668</v>
      </c>
      <c r="O138" s="93">
        <f>SUM(N138:N142)/SUM(H138:H142)*4</f>
        <v>25.79710144927536</v>
      </c>
      <c r="P138" s="96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>
        <v>6.5</v>
      </c>
      <c r="J139" s="63">
        <v>7.1</v>
      </c>
      <c r="K139" s="63">
        <v>6.5</v>
      </c>
      <c r="L139" s="63">
        <v>5.8</v>
      </c>
      <c r="M139" s="63">
        <v>6.3</v>
      </c>
      <c r="N139" s="20">
        <f t="shared" ref="N139:N142" si="21">((SUM(I139:M139)-MIN(I139:M139)-MAX(I139:M139))/3)*H139</f>
        <v>8.3633333333333351</v>
      </c>
      <c r="O139" s="94"/>
      <c r="P139" s="96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>
        <v>6.5</v>
      </c>
      <c r="J140" s="63">
        <v>6.8</v>
      </c>
      <c r="K140" s="63">
        <v>6.3</v>
      </c>
      <c r="L140" s="63">
        <v>6.4</v>
      </c>
      <c r="M140" s="63">
        <v>5.7</v>
      </c>
      <c r="N140" s="20">
        <f t="shared" si="21"/>
        <v>7.04</v>
      </c>
      <c r="O140" s="94"/>
      <c r="P140" s="96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>
        <v>6.5</v>
      </c>
      <c r="J141" s="63">
        <v>7</v>
      </c>
      <c r="K141" s="63">
        <v>6</v>
      </c>
      <c r="L141" s="63">
        <v>6</v>
      </c>
      <c r="M141" s="63">
        <v>6.4</v>
      </c>
      <c r="N141" s="20">
        <f t="shared" si="21"/>
        <v>8.19</v>
      </c>
      <c r="O141" s="94"/>
      <c r="P141" s="96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>
        <v>7.1</v>
      </c>
      <c r="J142" s="63">
        <v>6.7</v>
      </c>
      <c r="K142" s="63">
        <v>6.5</v>
      </c>
      <c r="L142" s="63">
        <v>6.3</v>
      </c>
      <c r="M142" s="63">
        <v>6</v>
      </c>
      <c r="N142" s="20">
        <f t="shared" si="21"/>
        <v>10.4</v>
      </c>
      <c r="O142" s="95"/>
      <c r="P142" s="96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65.697101449275351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Duo 30-39</v>
      </c>
      <c r="B146" s="26" t="s">
        <v>23</v>
      </c>
      <c r="C146" s="28"/>
      <c r="D146" s="60" t="str">
        <f>Summary!C15</f>
        <v>PFC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 t="str">
        <f>Summary!D15</f>
        <v>Puck Verhoef/Marjolein Wiegerink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1">
        <f>SUM(I149:M149)-MIN(I149:M149)-MAX(I149:M149)</f>
        <v>0</v>
      </c>
      <c r="O149" s="92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1">
        <f t="shared" ref="N150" si="22">SUM(I150:M150)-MIN(I150:M150)-MAX(I150:M150)</f>
        <v>0</v>
      </c>
      <c r="O150" s="92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93">
        <f>SUM(N151:N155)/SUM(H151:H155)*4</f>
        <v>0</v>
      </c>
      <c r="P151" s="96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94"/>
      <c r="P152" s="96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94"/>
      <c r="P153" s="96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94"/>
      <c r="P154" s="96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5"/>
      <c r="P155" s="96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Duo 30-39</v>
      </c>
      <c r="B159" s="26" t="s">
        <v>23</v>
      </c>
      <c r="C159" s="28"/>
      <c r="D159" s="60" t="str">
        <f>Summary!C16</f>
        <v>PSV Eindhoven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 t="str">
        <f>Summary!D16</f>
        <v>Christel van Baast/Laura van Glabbeeck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>
        <v>5.7</v>
      </c>
      <c r="J162" s="63">
        <v>5.6</v>
      </c>
      <c r="K162" s="63">
        <v>6.1</v>
      </c>
      <c r="L162" s="63">
        <v>5.3</v>
      </c>
      <c r="M162" s="63">
        <v>5.8</v>
      </c>
      <c r="N162" s="91">
        <f>SUM(I162:M162)-MIN(I162:M162)-MAX(I162:M162)</f>
        <v>17.100000000000001</v>
      </c>
      <c r="O162" s="92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56.63574879227054</v>
      </c>
      <c r="E163" s="33"/>
      <c r="F163" s="10"/>
      <c r="G163" s="2" t="s">
        <v>50</v>
      </c>
      <c r="H163" s="2"/>
      <c r="I163" s="63">
        <v>5.3</v>
      </c>
      <c r="J163" s="63">
        <v>6.3</v>
      </c>
      <c r="K163" s="63">
        <v>5.5</v>
      </c>
      <c r="L163" s="63">
        <v>5.9</v>
      </c>
      <c r="M163" s="63">
        <v>6.6</v>
      </c>
      <c r="N163" s="91">
        <f t="shared" ref="N163" si="24">SUM(I163:M163)-MIN(I163:M163)-MAX(I163:M163)</f>
        <v>17.700000000000003</v>
      </c>
      <c r="O163" s="92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>
        <v>5.5</v>
      </c>
      <c r="J164" s="63">
        <v>5.9</v>
      </c>
      <c r="K164" s="63">
        <v>5.7</v>
      </c>
      <c r="L164" s="63">
        <v>5.3</v>
      </c>
      <c r="M164" s="63">
        <v>5.6</v>
      </c>
      <c r="N164" s="80">
        <f>((SUM(I164:M164)-MIN(I164:M164)-MAX(I164:M164))/3)*H164</f>
        <v>8.9599999999999991</v>
      </c>
      <c r="O164" s="93">
        <f>SUM(N164:N168)/SUM(H164:H168)*4</f>
        <v>21.835748792270532</v>
      </c>
      <c r="P164" s="96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>
        <v>5.3</v>
      </c>
      <c r="J165" s="63">
        <v>5.6</v>
      </c>
      <c r="K165" s="63">
        <v>5.5</v>
      </c>
      <c r="L165" s="63">
        <v>5.2</v>
      </c>
      <c r="M165" s="63">
        <v>5.5</v>
      </c>
      <c r="N165" s="20">
        <f t="shared" ref="N165:N168" si="25">((SUM(I165:M165)-MIN(I165:M165)-MAX(I165:M165))/3)*H165</f>
        <v>7.0633333333333326</v>
      </c>
      <c r="O165" s="94"/>
      <c r="P165" s="96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>
        <v>5.5</v>
      </c>
      <c r="J166" s="63">
        <v>5.8</v>
      </c>
      <c r="K166" s="63">
        <v>5.3</v>
      </c>
      <c r="L166" s="63">
        <v>5.4</v>
      </c>
      <c r="M166" s="63">
        <v>4.8</v>
      </c>
      <c r="N166" s="20">
        <f t="shared" si="25"/>
        <v>5.9399999999999995</v>
      </c>
      <c r="O166" s="94"/>
      <c r="P166" s="96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>
        <v>5.5</v>
      </c>
      <c r="J167" s="63">
        <v>5.6</v>
      </c>
      <c r="K167" s="63">
        <v>5.5</v>
      </c>
      <c r="L167" s="63">
        <v>5.0999999999999996</v>
      </c>
      <c r="M167" s="63">
        <v>5.3</v>
      </c>
      <c r="N167" s="20">
        <f t="shared" si="25"/>
        <v>7.0633333333333352</v>
      </c>
      <c r="O167" s="94"/>
      <c r="P167" s="96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>
        <v>5.6</v>
      </c>
      <c r="J168" s="63">
        <v>5.5</v>
      </c>
      <c r="K168" s="63">
        <v>5.5</v>
      </c>
      <c r="L168" s="63">
        <v>5.2</v>
      </c>
      <c r="M168" s="63">
        <v>4.7</v>
      </c>
      <c r="N168" s="20">
        <f t="shared" si="25"/>
        <v>8.6400000000000023</v>
      </c>
      <c r="O168" s="95"/>
      <c r="P168" s="96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56.63574879227054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Duo 30-39</v>
      </c>
      <c r="B172" s="26" t="s">
        <v>23</v>
      </c>
      <c r="C172" s="28"/>
      <c r="D172" s="60" t="str">
        <f>Summary!C17</f>
        <v>USVEC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 t="str">
        <f>Summary!D17</f>
        <v>Pauline Chaton/Caroline Roy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>
        <v>5.4</v>
      </c>
      <c r="J175" s="63">
        <v>5.7</v>
      </c>
      <c r="K175" s="63">
        <v>5.9</v>
      </c>
      <c r="L175" s="63">
        <v>5.7</v>
      </c>
      <c r="M175" s="63">
        <v>6.7</v>
      </c>
      <c r="N175" s="91">
        <f>SUM(I175:M175)-MIN(I175:M175)-MAX(I175:M175)</f>
        <v>17.3</v>
      </c>
      <c r="O175" s="92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57.381159420289848</v>
      </c>
      <c r="E176" s="33"/>
      <c r="F176" s="10"/>
      <c r="G176" s="2" t="s">
        <v>50</v>
      </c>
      <c r="H176" s="2"/>
      <c r="I176" s="63">
        <v>6</v>
      </c>
      <c r="J176" s="63">
        <v>6.2</v>
      </c>
      <c r="K176" s="63">
        <v>6.2</v>
      </c>
      <c r="L176" s="63">
        <v>5.9</v>
      </c>
      <c r="M176" s="63">
        <v>6.8</v>
      </c>
      <c r="N176" s="91">
        <f t="shared" ref="N176" si="26">SUM(I176:M176)-MIN(I176:M176)-MAX(I176:M176)</f>
        <v>18.399999999999995</v>
      </c>
      <c r="O176" s="92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>
        <v>5.7</v>
      </c>
      <c r="J177" s="63">
        <v>6.1</v>
      </c>
      <c r="K177" s="63">
        <v>5.5</v>
      </c>
      <c r="L177" s="63">
        <v>5.8</v>
      </c>
      <c r="M177" s="63">
        <v>5.8</v>
      </c>
      <c r="N177" s="80">
        <f>((SUM(I177:M177)-MIN(I177:M177)-MAX(I177:M177))/3)*H177</f>
        <v>9.2266666666666701</v>
      </c>
      <c r="O177" s="93">
        <f>SUM(N177:N181)/SUM(H177:H181)*4</f>
        <v>21.681159420289859</v>
      </c>
      <c r="P177" s="96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>
        <v>2</v>
      </c>
      <c r="J178" s="63">
        <v>5.4</v>
      </c>
      <c r="K178" s="63">
        <v>5.2</v>
      </c>
      <c r="L178" s="63">
        <v>3.5</v>
      </c>
      <c r="M178" s="63">
        <v>4.5999999999999996</v>
      </c>
      <c r="N178" s="20">
        <f t="shared" ref="N178:N181" si="27">((SUM(I178:M178)-MIN(I178:M178)-MAX(I178:M178))/3)*H178</f>
        <v>5.7633333333333354</v>
      </c>
      <c r="O178" s="94"/>
      <c r="P178" s="96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>
        <v>5.5</v>
      </c>
      <c r="J179" s="63">
        <v>6.1</v>
      </c>
      <c r="K179" s="63">
        <v>5.3</v>
      </c>
      <c r="L179" s="63">
        <v>5.6</v>
      </c>
      <c r="M179" s="63">
        <v>5.7</v>
      </c>
      <c r="N179" s="20">
        <f t="shared" si="27"/>
        <v>6.1599999999999993</v>
      </c>
      <c r="O179" s="94"/>
      <c r="P179" s="96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>
        <v>5.6</v>
      </c>
      <c r="J180" s="63">
        <v>6.2</v>
      </c>
      <c r="K180" s="63">
        <v>5.7</v>
      </c>
      <c r="L180" s="63">
        <v>5.4</v>
      </c>
      <c r="M180" s="63">
        <v>5.4</v>
      </c>
      <c r="N180" s="20">
        <f t="shared" si="27"/>
        <v>7.2366666666666664</v>
      </c>
      <c r="O180" s="94"/>
      <c r="P180" s="96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>
        <v>5.5</v>
      </c>
      <c r="J181" s="63">
        <v>5.8</v>
      </c>
      <c r="K181" s="63">
        <v>5.6</v>
      </c>
      <c r="L181" s="63">
        <v>5.8</v>
      </c>
      <c r="M181" s="63">
        <v>5.4</v>
      </c>
      <c r="N181" s="20">
        <f t="shared" si="27"/>
        <v>9.0133333333333336</v>
      </c>
      <c r="O181" s="95"/>
      <c r="P181" s="96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57.381159420289848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Duo 30-39</v>
      </c>
      <c r="B185" s="26" t="s">
        <v>23</v>
      </c>
      <c r="C185" s="28"/>
      <c r="D185" s="60" t="str">
        <f>Summary!C18</f>
        <v>Seymour Synchro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 t="str">
        <f>Summary!D18</f>
        <v>Laura Loi/Rossella Palma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>
        <v>5.2</v>
      </c>
      <c r="J188" s="63">
        <v>5.5</v>
      </c>
      <c r="K188" s="63">
        <v>5.6</v>
      </c>
      <c r="L188" s="63">
        <v>5.3</v>
      </c>
      <c r="M188" s="63">
        <v>6.1</v>
      </c>
      <c r="N188" s="91">
        <f>SUM(I188:M188)-MIN(I188:M188)-MAX(I188:M188)</f>
        <v>16.399999999999999</v>
      </c>
      <c r="O188" s="92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54.265217391304354</v>
      </c>
      <c r="E189" s="33"/>
      <c r="F189" s="10"/>
      <c r="G189" s="2" t="s">
        <v>50</v>
      </c>
      <c r="H189" s="2"/>
      <c r="I189" s="63">
        <v>5.2</v>
      </c>
      <c r="J189" s="63">
        <v>6.1</v>
      </c>
      <c r="K189" s="63">
        <v>5.3</v>
      </c>
      <c r="L189" s="63">
        <v>5.5</v>
      </c>
      <c r="M189" s="63">
        <v>5.9</v>
      </c>
      <c r="N189" s="91">
        <f t="shared" ref="N189" si="28">SUM(I189:M189)-MIN(I189:M189)-MAX(I189:M189)</f>
        <v>16.700000000000003</v>
      </c>
      <c r="O189" s="92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>
        <v>5.2</v>
      </c>
      <c r="J190" s="63">
        <v>5.7</v>
      </c>
      <c r="K190" s="63">
        <v>5.4</v>
      </c>
      <c r="L190" s="63">
        <v>5.5</v>
      </c>
      <c r="M190" s="63">
        <v>5.3</v>
      </c>
      <c r="N190" s="80">
        <f>((SUM(I190:M190)-MIN(I190:M190)-MAX(I190:M190))/3)*H190</f>
        <v>8.6400000000000023</v>
      </c>
      <c r="O190" s="93">
        <f>SUM(N190:N194)/SUM(H190:H194)*4</f>
        <v>21.165217391304349</v>
      </c>
      <c r="P190" s="96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>
        <v>5.2</v>
      </c>
      <c r="J191" s="63">
        <v>5.6</v>
      </c>
      <c r="K191" s="63">
        <v>4.9000000000000004</v>
      </c>
      <c r="L191" s="63">
        <v>4.9000000000000004</v>
      </c>
      <c r="M191" s="63">
        <v>5.2</v>
      </c>
      <c r="N191" s="20">
        <f t="shared" ref="N191:N194" si="29">((SUM(I191:M191)-MIN(I191:M191)-MAX(I191:M191))/3)*H191</f>
        <v>6.63</v>
      </c>
      <c r="O191" s="94"/>
      <c r="P191" s="96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>
        <v>5.2</v>
      </c>
      <c r="J192" s="63">
        <v>5.8</v>
      </c>
      <c r="K192" s="63">
        <v>4.9000000000000004</v>
      </c>
      <c r="L192" s="63">
        <v>4.8</v>
      </c>
      <c r="M192" s="63">
        <v>5</v>
      </c>
      <c r="N192" s="20">
        <f t="shared" si="29"/>
        <v>5.5366666666666662</v>
      </c>
      <c r="O192" s="94"/>
      <c r="P192" s="96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>
        <v>5.4</v>
      </c>
      <c r="J193" s="63">
        <v>5.6</v>
      </c>
      <c r="K193" s="63">
        <v>5.2</v>
      </c>
      <c r="L193" s="63">
        <v>5.3</v>
      </c>
      <c r="M193" s="63">
        <v>5.6</v>
      </c>
      <c r="N193" s="20">
        <f t="shared" si="29"/>
        <v>7.0633333333333352</v>
      </c>
      <c r="O193" s="94"/>
      <c r="P193" s="96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>
        <v>5.4</v>
      </c>
      <c r="J194" s="63">
        <v>5.5</v>
      </c>
      <c r="K194" s="63">
        <v>5.4</v>
      </c>
      <c r="L194" s="63">
        <v>4.9000000000000004</v>
      </c>
      <c r="M194" s="63">
        <v>5.4</v>
      </c>
      <c r="N194" s="20">
        <f t="shared" si="29"/>
        <v>8.6400000000000023</v>
      </c>
      <c r="O194" s="95"/>
      <c r="P194" s="96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54.265217391304354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  <row r="198" spans="1:20" ht="18.75" x14ac:dyDescent="0.3">
      <c r="A198" s="36" t="str">
        <f>A185</f>
        <v>Duo 30-39</v>
      </c>
      <c r="B198" s="26" t="s">
        <v>23</v>
      </c>
      <c r="C198" s="28"/>
      <c r="D198" s="60" t="str">
        <f>Summary!C19</f>
        <v>MTV Urberach</v>
      </c>
      <c r="E198" s="32"/>
      <c r="F198" s="7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71"/>
    </row>
    <row r="199" spans="1:20" ht="15.75" thickBot="1" x14ac:dyDescent="0.3">
      <c r="A199" s="10" t="s">
        <v>7</v>
      </c>
      <c r="B199" s="29"/>
      <c r="C199" s="30"/>
      <c r="D199" s="30"/>
      <c r="E199" s="33"/>
      <c r="F199" s="10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0"/>
    </row>
    <row r="200" spans="1:20" ht="15.75" thickBot="1" x14ac:dyDescent="0.3">
      <c r="A200" s="24">
        <v>16</v>
      </c>
      <c r="B200" s="29" t="s">
        <v>24</v>
      </c>
      <c r="C200" s="30"/>
      <c r="D200" s="34" t="str">
        <f>Summary!D19</f>
        <v>Cathy Brouwer/Andrea Piller</v>
      </c>
      <c r="E200" s="33"/>
      <c r="F200" s="10"/>
      <c r="G200" s="4"/>
      <c r="H200" s="4"/>
      <c r="I200" s="4" t="s">
        <v>2</v>
      </c>
      <c r="J200" s="4" t="s">
        <v>0</v>
      </c>
      <c r="K200" s="4" t="s">
        <v>1</v>
      </c>
      <c r="L200" s="4" t="s">
        <v>3</v>
      </c>
      <c r="M200" s="4" t="s">
        <v>4</v>
      </c>
      <c r="N200" s="4"/>
      <c r="O200" s="4"/>
      <c r="P200" s="4"/>
      <c r="Q200" s="4"/>
      <c r="R200" s="17" t="s">
        <v>20</v>
      </c>
      <c r="S200" s="16"/>
      <c r="T200" s="40"/>
    </row>
    <row r="201" spans="1:20" x14ac:dyDescent="0.25">
      <c r="A201" s="24"/>
      <c r="B201" s="29"/>
      <c r="C201" s="30"/>
      <c r="D201" s="30"/>
      <c r="E201" s="33"/>
      <c r="F201" s="10"/>
      <c r="G201" s="2" t="s">
        <v>37</v>
      </c>
      <c r="H201" s="2"/>
      <c r="I201" s="63"/>
      <c r="J201" s="63"/>
      <c r="K201" s="63"/>
      <c r="L201" s="63"/>
      <c r="M201" s="63"/>
      <c r="N201" s="91">
        <f>SUM(I201:M201)-MIN(I201:M201)-MAX(I201:M201)</f>
        <v>0</v>
      </c>
      <c r="O201" s="92"/>
      <c r="P201" s="4" t="s">
        <v>53</v>
      </c>
      <c r="Q201" s="4"/>
      <c r="R201" s="18" t="s">
        <v>56</v>
      </c>
      <c r="S201" s="64">
        <v>0</v>
      </c>
      <c r="T201" s="41">
        <f>S201*(-0.5)</f>
        <v>0</v>
      </c>
    </row>
    <row r="202" spans="1:20" x14ac:dyDescent="0.25">
      <c r="A202" s="24"/>
      <c r="B202" s="29" t="s">
        <v>25</v>
      </c>
      <c r="C202" s="30"/>
      <c r="D202" s="31">
        <f>O208+SUM(T201:T204)</f>
        <v>0</v>
      </c>
      <c r="E202" s="33"/>
      <c r="F202" s="10"/>
      <c r="G202" s="2" t="s">
        <v>50</v>
      </c>
      <c r="H202" s="2"/>
      <c r="I202" s="63"/>
      <c r="J202" s="63"/>
      <c r="K202" s="63"/>
      <c r="L202" s="63"/>
      <c r="M202" s="63"/>
      <c r="N202" s="91">
        <f t="shared" ref="N202" si="30">SUM(I202:M202)-MIN(I202:M202)-MAX(I202:M202)</f>
        <v>0</v>
      </c>
      <c r="O202" s="92"/>
      <c r="P202" s="4" t="s">
        <v>53</v>
      </c>
      <c r="Q202" s="4"/>
      <c r="R202" s="37" t="s">
        <v>55</v>
      </c>
      <c r="S202" s="69">
        <v>0</v>
      </c>
      <c r="T202" s="41">
        <f>S202*(-0.5)</f>
        <v>0</v>
      </c>
    </row>
    <row r="203" spans="1:20" x14ac:dyDescent="0.25">
      <c r="A203" s="24"/>
      <c r="B203" s="29"/>
      <c r="C203" s="30"/>
      <c r="D203" s="15"/>
      <c r="E203" s="33"/>
      <c r="F203" s="10"/>
      <c r="G203" s="2" t="str">
        <f>CONCATENATE("Elements ",'Weight Elements'!$B$5," - ",'Weight Elements'!$C$5)</f>
        <v>Elements 1 - Fishtail</v>
      </c>
      <c r="H203" s="2">
        <f>'Weight Elements'!$D$5</f>
        <v>1.6</v>
      </c>
      <c r="I203" s="63"/>
      <c r="J203" s="63"/>
      <c r="K203" s="63"/>
      <c r="L203" s="63"/>
      <c r="M203" s="63"/>
      <c r="N203" s="80">
        <f>((SUM(I203:M203)-MIN(I203:M203)-MAX(I203:M203))/3)*H203</f>
        <v>0</v>
      </c>
      <c r="O203" s="93">
        <f>SUM(N203:N207)/SUM(H203:H207)*4</f>
        <v>0</v>
      </c>
      <c r="P203" s="96" t="s">
        <v>54</v>
      </c>
      <c r="Q203" s="4"/>
      <c r="R203" s="37" t="s">
        <v>57</v>
      </c>
      <c r="S203" s="69">
        <v>0</v>
      </c>
      <c r="T203" s="41">
        <f>S203*(-1)</f>
        <v>0</v>
      </c>
    </row>
    <row r="204" spans="1:20" ht="15.75" thickBot="1" x14ac:dyDescent="0.3">
      <c r="A204" s="24"/>
      <c r="B204" s="29"/>
      <c r="C204" s="30"/>
      <c r="D204" s="15"/>
      <c r="E204" s="33"/>
      <c r="F204" s="10"/>
      <c r="G204" s="2" t="str">
        <f>CONCATENATE("Elements ",'Weight Elements'!$B$6," - ",'Weight Elements'!$C$6)</f>
        <v>Elements 2 - Split</v>
      </c>
      <c r="H204" s="2">
        <f>'Weight Elements'!$D$6</f>
        <v>1.3</v>
      </c>
      <c r="I204" s="63"/>
      <c r="J204" s="63"/>
      <c r="K204" s="63"/>
      <c r="L204" s="63"/>
      <c r="M204" s="63"/>
      <c r="N204" s="20">
        <f t="shared" ref="N204:N207" si="31">((SUM(I204:M204)-MIN(I204:M204)-MAX(I204:M204))/3)*H204</f>
        <v>0</v>
      </c>
      <c r="O204" s="94"/>
      <c r="P204" s="96"/>
      <c r="Q204" s="4"/>
      <c r="R204" s="19" t="s">
        <v>58</v>
      </c>
      <c r="S204" s="65">
        <v>0</v>
      </c>
      <c r="T204" s="41">
        <f>S204*(-2)</f>
        <v>0</v>
      </c>
    </row>
    <row r="205" spans="1:20" x14ac:dyDescent="0.25">
      <c r="A205" s="24"/>
      <c r="B205" s="29"/>
      <c r="C205" s="30"/>
      <c r="D205" s="15"/>
      <c r="E205" s="33"/>
      <c r="F205" s="10"/>
      <c r="G205" s="2" t="str">
        <f>CONCATENATE("Elements ",'Weight Elements'!$B$7," - ",'Weight Elements'!$C$7)</f>
        <v>Elements 3 - Splin</v>
      </c>
      <c r="H205" s="2">
        <f>'Weight Elements'!$D$7</f>
        <v>1.1000000000000001</v>
      </c>
      <c r="I205" s="63"/>
      <c r="J205" s="63"/>
      <c r="K205" s="63"/>
      <c r="L205" s="63"/>
      <c r="M205" s="63"/>
      <c r="N205" s="20">
        <f t="shared" si="31"/>
        <v>0</v>
      </c>
      <c r="O205" s="94"/>
      <c r="P205" s="96"/>
      <c r="Q205" s="4"/>
      <c r="R205" s="4"/>
      <c r="S205" s="4"/>
      <c r="T205" s="40"/>
    </row>
    <row r="206" spans="1:20" x14ac:dyDescent="0.25">
      <c r="A206" s="24"/>
      <c r="B206" s="29"/>
      <c r="C206" s="30"/>
      <c r="D206" s="15"/>
      <c r="E206" s="33"/>
      <c r="F206" s="10"/>
      <c r="G206" s="2" t="str">
        <f>CONCATENATE("Elements ",'Weight Elements'!$B$8," - ",'Weight Elements'!$C$8)</f>
        <v>Elements 4 - Ballet Legs</v>
      </c>
      <c r="H206" s="2">
        <f>'Weight Elements'!$D$8</f>
        <v>1.3</v>
      </c>
      <c r="I206" s="63"/>
      <c r="J206" s="63"/>
      <c r="K206" s="63"/>
      <c r="L206" s="63"/>
      <c r="M206" s="63"/>
      <c r="N206" s="20">
        <f t="shared" si="31"/>
        <v>0</v>
      </c>
      <c r="O206" s="94"/>
      <c r="P206" s="96"/>
      <c r="Q206" s="4"/>
      <c r="R206" s="4"/>
      <c r="S206" s="4"/>
      <c r="T206" s="40"/>
    </row>
    <row r="207" spans="1:20" x14ac:dyDescent="0.25">
      <c r="A207" s="24"/>
      <c r="B207" s="29"/>
      <c r="C207" s="30"/>
      <c r="D207" s="15"/>
      <c r="E207" s="33"/>
      <c r="F207" s="10"/>
      <c r="G207" s="2" t="str">
        <f>CONCATENATE("Elements ",'Weight Elements'!$B$9," - ",'Weight Elements'!$C$9)</f>
        <v>Elements 5 - Barracuda</v>
      </c>
      <c r="H207" s="2">
        <f>'Weight Elements'!$D$9</f>
        <v>1.6</v>
      </c>
      <c r="I207" s="63"/>
      <c r="J207" s="63"/>
      <c r="K207" s="63"/>
      <c r="L207" s="63"/>
      <c r="M207" s="63"/>
      <c r="N207" s="20">
        <f t="shared" si="31"/>
        <v>0</v>
      </c>
      <c r="O207" s="95"/>
      <c r="P207" s="96"/>
      <c r="Q207" s="4"/>
      <c r="R207" s="4"/>
      <c r="S207" s="4"/>
      <c r="T207" s="40"/>
    </row>
    <row r="208" spans="1:20" x14ac:dyDescent="0.25">
      <c r="A208" s="24"/>
      <c r="B208" s="29"/>
      <c r="C208" s="30"/>
      <c r="D208" s="15"/>
      <c r="E208" s="33"/>
      <c r="F208" s="10"/>
      <c r="G208" s="4"/>
      <c r="H208" s="4"/>
      <c r="I208" s="5"/>
      <c r="J208" s="5"/>
      <c r="K208" s="5"/>
      <c r="L208" s="5"/>
      <c r="M208" s="5"/>
      <c r="N208" s="81" t="s">
        <v>51</v>
      </c>
      <c r="O208" s="82">
        <f>O203+N202+N201</f>
        <v>0</v>
      </c>
      <c r="P208" s="82" t="s">
        <v>52</v>
      </c>
      <c r="Q208" s="4"/>
      <c r="R208" s="4"/>
      <c r="S208" s="4"/>
      <c r="T208" s="40"/>
    </row>
    <row r="209" spans="1:20" x14ac:dyDescent="0.25">
      <c r="A209" s="24"/>
      <c r="B209" s="29"/>
      <c r="C209" s="30"/>
      <c r="D209" s="15"/>
      <c r="E209" s="33"/>
      <c r="F209" s="10"/>
      <c r="G209" s="4"/>
      <c r="H209" s="4"/>
      <c r="I209" s="5"/>
      <c r="J209" s="5"/>
      <c r="K209" s="5"/>
      <c r="L209" s="5"/>
      <c r="M209" s="5"/>
      <c r="N209" s="4"/>
      <c r="O209" s="4"/>
      <c r="P209" s="4"/>
      <c r="Q209" s="4"/>
      <c r="R209" s="4"/>
      <c r="S209" s="4"/>
      <c r="T209" s="40"/>
    </row>
    <row r="210" spans="1:20" ht="15.75" thickBot="1" x14ac:dyDescent="0.3">
      <c r="A210" s="25"/>
      <c r="B210" s="35"/>
      <c r="C210" s="12"/>
      <c r="D210" s="13"/>
      <c r="E210" s="14"/>
      <c r="F210" s="35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72"/>
    </row>
    <row r="211" spans="1:20" ht="18.75" x14ac:dyDescent="0.3">
      <c r="A211" s="36" t="str">
        <f>A198</f>
        <v>Duo 30-39</v>
      </c>
      <c r="B211" s="26" t="s">
        <v>23</v>
      </c>
      <c r="C211" s="28"/>
      <c r="D211" s="60" t="str">
        <f>Summary!C20</f>
        <v>Kingston Synchro Club</v>
      </c>
      <c r="E211" s="32"/>
      <c r="F211" s="7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71"/>
    </row>
    <row r="212" spans="1:20" ht="15.75" thickBot="1" x14ac:dyDescent="0.3">
      <c r="A212" s="10" t="s">
        <v>7</v>
      </c>
      <c r="B212" s="29"/>
      <c r="C212" s="30"/>
      <c r="D212" s="30"/>
      <c r="E212" s="33"/>
      <c r="F212" s="10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0"/>
    </row>
    <row r="213" spans="1:20" ht="15.75" thickBot="1" x14ac:dyDescent="0.3">
      <c r="A213" s="24">
        <v>17</v>
      </c>
      <c r="B213" s="29" t="s">
        <v>24</v>
      </c>
      <c r="C213" s="30"/>
      <c r="D213" s="34" t="str">
        <f>Summary!D20</f>
        <v>Louise Chambers/Laura Lindley</v>
      </c>
      <c r="E213" s="33"/>
      <c r="F213" s="10"/>
      <c r="G213" s="4"/>
      <c r="H213" s="4"/>
      <c r="I213" s="4" t="s">
        <v>2</v>
      </c>
      <c r="J213" s="4" t="s">
        <v>0</v>
      </c>
      <c r="K213" s="4" t="s">
        <v>1</v>
      </c>
      <c r="L213" s="4" t="s">
        <v>3</v>
      </c>
      <c r="M213" s="4" t="s">
        <v>4</v>
      </c>
      <c r="N213" s="4"/>
      <c r="O213" s="4"/>
      <c r="P213" s="4"/>
      <c r="Q213" s="4"/>
      <c r="R213" s="17" t="s">
        <v>20</v>
      </c>
      <c r="S213" s="16"/>
      <c r="T213" s="40"/>
    </row>
    <row r="214" spans="1:20" x14ac:dyDescent="0.25">
      <c r="A214" s="24"/>
      <c r="B214" s="29"/>
      <c r="C214" s="30"/>
      <c r="D214" s="30"/>
      <c r="E214" s="33"/>
      <c r="F214" s="10"/>
      <c r="G214" s="2" t="s">
        <v>37</v>
      </c>
      <c r="H214" s="2"/>
      <c r="I214" s="63">
        <v>5.9</v>
      </c>
      <c r="J214" s="63">
        <v>6.1</v>
      </c>
      <c r="K214" s="63">
        <v>6.3</v>
      </c>
      <c r="L214" s="63">
        <v>5.9</v>
      </c>
      <c r="M214" s="63">
        <v>6.3</v>
      </c>
      <c r="N214" s="91">
        <f>SUM(I214:M214)-MIN(I214:M214)-MAX(I214:M214)</f>
        <v>18.3</v>
      </c>
      <c r="O214" s="92"/>
      <c r="P214" s="4" t="s">
        <v>53</v>
      </c>
      <c r="Q214" s="4"/>
      <c r="R214" s="18" t="s">
        <v>56</v>
      </c>
      <c r="S214" s="64">
        <v>0</v>
      </c>
      <c r="T214" s="41">
        <f>S214*(-0.5)</f>
        <v>0</v>
      </c>
    </row>
    <row r="215" spans="1:20" x14ac:dyDescent="0.25">
      <c r="A215" s="24"/>
      <c r="B215" s="29" t="s">
        <v>25</v>
      </c>
      <c r="C215" s="30"/>
      <c r="D215" s="31">
        <f>O221+SUM(T214:T217)</f>
        <v>61.79033816425121</v>
      </c>
      <c r="E215" s="33"/>
      <c r="F215" s="10"/>
      <c r="G215" s="2" t="s">
        <v>50</v>
      </c>
      <c r="H215" s="2"/>
      <c r="I215" s="63">
        <v>6.8</v>
      </c>
      <c r="J215" s="63">
        <v>6.5</v>
      </c>
      <c r="K215" s="63">
        <v>6.4</v>
      </c>
      <c r="L215" s="63">
        <v>6.3</v>
      </c>
      <c r="M215" s="63">
        <v>6.6</v>
      </c>
      <c r="N215" s="91">
        <f t="shared" ref="N215" si="32">SUM(I215:M215)-MIN(I215:M215)-MAX(I215:M215)</f>
        <v>19.5</v>
      </c>
      <c r="O215" s="92"/>
      <c r="P215" s="4" t="s">
        <v>53</v>
      </c>
      <c r="Q215" s="4"/>
      <c r="R215" s="37" t="s">
        <v>55</v>
      </c>
      <c r="S215" s="69">
        <v>0</v>
      </c>
      <c r="T215" s="41">
        <f>S215*(-0.5)</f>
        <v>0</v>
      </c>
    </row>
    <row r="216" spans="1:20" x14ac:dyDescent="0.25">
      <c r="A216" s="24"/>
      <c r="B216" s="29"/>
      <c r="C216" s="30"/>
      <c r="D216" s="15"/>
      <c r="E216" s="33"/>
      <c r="F216" s="10"/>
      <c r="G216" s="2" t="str">
        <f>CONCATENATE("Elements ",'Weight Elements'!$B$5," - ",'Weight Elements'!$C$5)</f>
        <v>Elements 1 - Fishtail</v>
      </c>
      <c r="H216" s="2">
        <f>'Weight Elements'!$D$5</f>
        <v>1.6</v>
      </c>
      <c r="I216" s="63">
        <v>6</v>
      </c>
      <c r="J216" s="63">
        <v>6.4</v>
      </c>
      <c r="K216" s="63">
        <v>5.8</v>
      </c>
      <c r="L216" s="63">
        <v>5.9</v>
      </c>
      <c r="M216" s="63">
        <v>6.2</v>
      </c>
      <c r="N216" s="80">
        <f>((SUM(I216:M216)-MIN(I216:M216)-MAX(I216:M216))/3)*H216</f>
        <v>9.653333333333336</v>
      </c>
      <c r="O216" s="93">
        <f>SUM(N216:N220)/SUM(H216:H220)*4</f>
        <v>23.990338164251209</v>
      </c>
      <c r="P216" s="96" t="s">
        <v>54</v>
      </c>
      <c r="Q216" s="4"/>
      <c r="R216" s="37" t="s">
        <v>57</v>
      </c>
      <c r="S216" s="69">
        <v>0</v>
      </c>
      <c r="T216" s="41">
        <f>S216*(-1)</f>
        <v>0</v>
      </c>
    </row>
    <row r="217" spans="1:20" ht="15.75" thickBot="1" x14ac:dyDescent="0.3">
      <c r="A217" s="24"/>
      <c r="B217" s="29"/>
      <c r="C217" s="30"/>
      <c r="D217" s="15"/>
      <c r="E217" s="33"/>
      <c r="F217" s="10"/>
      <c r="G217" s="2" t="str">
        <f>CONCATENATE("Elements ",'Weight Elements'!$B$6," - ",'Weight Elements'!$C$6)</f>
        <v>Elements 2 - Split</v>
      </c>
      <c r="H217" s="2">
        <f>'Weight Elements'!$D$6</f>
        <v>1.3</v>
      </c>
      <c r="I217" s="63">
        <v>5.8</v>
      </c>
      <c r="J217" s="63">
        <v>6.1</v>
      </c>
      <c r="K217" s="63">
        <v>6.2</v>
      </c>
      <c r="L217" s="63">
        <v>5.7</v>
      </c>
      <c r="M217" s="63">
        <v>6.2</v>
      </c>
      <c r="N217" s="20">
        <f t="shared" ref="N217:N220" si="33">((SUM(I217:M217)-MIN(I217:M217)-MAX(I217:M217))/3)*H217</f>
        <v>7.8433333333333319</v>
      </c>
      <c r="O217" s="94"/>
      <c r="P217" s="96"/>
      <c r="Q217" s="4"/>
      <c r="R217" s="19" t="s">
        <v>58</v>
      </c>
      <c r="S217" s="65">
        <v>0</v>
      </c>
      <c r="T217" s="41">
        <f>S217*(-2)</f>
        <v>0</v>
      </c>
    </row>
    <row r="218" spans="1:20" x14ac:dyDescent="0.25">
      <c r="A218" s="24"/>
      <c r="B218" s="29"/>
      <c r="C218" s="30"/>
      <c r="D218" s="15"/>
      <c r="E218" s="33"/>
      <c r="F218" s="10"/>
      <c r="G218" s="2" t="str">
        <f>CONCATENATE("Elements ",'Weight Elements'!$B$7," - ",'Weight Elements'!$C$7)</f>
        <v>Elements 3 - Splin</v>
      </c>
      <c r="H218" s="2">
        <f>'Weight Elements'!$D$7</f>
        <v>1.1000000000000001</v>
      </c>
      <c r="I218" s="63">
        <v>5.9</v>
      </c>
      <c r="J218" s="63">
        <v>6.2</v>
      </c>
      <c r="K218" s="63">
        <v>5.7</v>
      </c>
      <c r="L218" s="63">
        <v>6</v>
      </c>
      <c r="M218" s="63">
        <v>5.7</v>
      </c>
      <c r="N218" s="20">
        <f t="shared" si="33"/>
        <v>6.453333333333334</v>
      </c>
      <c r="O218" s="94"/>
      <c r="P218" s="96"/>
      <c r="Q218" s="4"/>
      <c r="R218" s="4"/>
      <c r="S218" s="4"/>
      <c r="T218" s="40"/>
    </row>
    <row r="219" spans="1:20" x14ac:dyDescent="0.25">
      <c r="A219" s="24"/>
      <c r="B219" s="29"/>
      <c r="C219" s="30"/>
      <c r="D219" s="15"/>
      <c r="E219" s="33"/>
      <c r="F219" s="10"/>
      <c r="G219" s="2" t="str">
        <f>CONCATENATE("Elements ",'Weight Elements'!$B$8," - ",'Weight Elements'!$C$8)</f>
        <v>Elements 4 - Ballet Legs</v>
      </c>
      <c r="H219" s="2">
        <f>'Weight Elements'!$D$8</f>
        <v>1.3</v>
      </c>
      <c r="I219" s="63">
        <v>6</v>
      </c>
      <c r="J219" s="63">
        <v>6.3</v>
      </c>
      <c r="K219" s="63">
        <v>6.3</v>
      </c>
      <c r="L219" s="63">
        <v>5.8</v>
      </c>
      <c r="M219" s="63">
        <v>5.9</v>
      </c>
      <c r="N219" s="20">
        <f t="shared" si="33"/>
        <v>7.8866666666666676</v>
      </c>
      <c r="O219" s="94"/>
      <c r="P219" s="96"/>
      <c r="Q219" s="4"/>
      <c r="R219" s="4"/>
      <c r="S219" s="4"/>
      <c r="T219" s="40"/>
    </row>
    <row r="220" spans="1:20" x14ac:dyDescent="0.25">
      <c r="A220" s="24"/>
      <c r="B220" s="29"/>
      <c r="C220" s="30"/>
      <c r="D220" s="15"/>
      <c r="E220" s="33"/>
      <c r="F220" s="10"/>
      <c r="G220" s="2" t="str">
        <f>CONCATENATE("Elements ",'Weight Elements'!$B$9," - ",'Weight Elements'!$C$9)</f>
        <v>Elements 5 - Barracuda</v>
      </c>
      <c r="H220" s="2">
        <f>'Weight Elements'!$D$9</f>
        <v>1.6</v>
      </c>
      <c r="I220" s="63">
        <v>5.8</v>
      </c>
      <c r="J220" s="63">
        <v>6.3</v>
      </c>
      <c r="K220" s="63">
        <v>6.2</v>
      </c>
      <c r="L220" s="63">
        <v>5.9</v>
      </c>
      <c r="M220" s="63">
        <v>4.9000000000000004</v>
      </c>
      <c r="N220" s="20">
        <f t="shared" si="33"/>
        <v>9.5466666666666686</v>
      </c>
      <c r="O220" s="95"/>
      <c r="P220" s="96"/>
      <c r="Q220" s="4"/>
      <c r="R220" s="4"/>
      <c r="S220" s="4"/>
      <c r="T220" s="40"/>
    </row>
    <row r="221" spans="1:20" x14ac:dyDescent="0.25">
      <c r="A221" s="24"/>
      <c r="B221" s="29"/>
      <c r="C221" s="30"/>
      <c r="D221" s="15"/>
      <c r="E221" s="33"/>
      <c r="F221" s="10"/>
      <c r="G221" s="4"/>
      <c r="H221" s="4"/>
      <c r="I221" s="5"/>
      <c r="J221" s="5"/>
      <c r="K221" s="5"/>
      <c r="L221" s="5"/>
      <c r="M221" s="5"/>
      <c r="N221" s="81" t="s">
        <v>51</v>
      </c>
      <c r="O221" s="82">
        <f>O216+N215+N214</f>
        <v>61.79033816425121</v>
      </c>
      <c r="P221" s="82" t="s">
        <v>52</v>
      </c>
      <c r="Q221" s="4"/>
      <c r="R221" s="4"/>
      <c r="S221" s="4"/>
      <c r="T221" s="40"/>
    </row>
    <row r="222" spans="1:20" x14ac:dyDescent="0.25">
      <c r="A222" s="24"/>
      <c r="B222" s="29"/>
      <c r="C222" s="30"/>
      <c r="D222" s="15"/>
      <c r="E222" s="33"/>
      <c r="F222" s="10"/>
      <c r="G222" s="4"/>
      <c r="H222" s="4"/>
      <c r="I222" s="5"/>
      <c r="J222" s="5"/>
      <c r="K222" s="5"/>
      <c r="L222" s="5"/>
      <c r="M222" s="5"/>
      <c r="N222" s="4"/>
      <c r="O222" s="4"/>
      <c r="P222" s="4"/>
      <c r="Q222" s="4"/>
      <c r="R222" s="4"/>
      <c r="S222" s="4"/>
      <c r="T222" s="40"/>
    </row>
    <row r="223" spans="1:20" ht="15.75" thickBot="1" x14ac:dyDescent="0.3">
      <c r="A223" s="25"/>
      <c r="B223" s="35"/>
      <c r="C223" s="12"/>
      <c r="D223" s="13"/>
      <c r="E223" s="14"/>
      <c r="F223" s="35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72"/>
    </row>
  </sheetData>
  <mergeCells count="68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  <mergeCell ref="N215:O215"/>
    <mergeCell ref="O216:O220"/>
    <mergeCell ref="P216:P220"/>
    <mergeCell ref="N201:O201"/>
    <mergeCell ref="N202:O202"/>
    <mergeCell ref="O203:O207"/>
    <mergeCell ref="P203:P207"/>
    <mergeCell ref="N214:O21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72"/>
  <sheetViews>
    <sheetView tabSelected="1" zoomScale="80" zoomScaleNormal="80" workbookViewId="0">
      <selection activeCell="H15" sqref="H15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88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PSV Eindhoven</v>
      </c>
      <c r="E5" s="33"/>
      <c r="F5" s="39"/>
      <c r="G5" s="46" t="s">
        <v>5</v>
      </c>
      <c r="H5" s="47" t="s">
        <v>11</v>
      </c>
      <c r="I5" s="66">
        <v>4.5</v>
      </c>
      <c r="J5" s="66">
        <v>5.4</v>
      </c>
      <c r="K5" s="66">
        <v>5.3</v>
      </c>
      <c r="L5" s="66">
        <v>4.8</v>
      </c>
      <c r="M5" s="66">
        <v>5.5</v>
      </c>
      <c r="N5" s="55">
        <f t="shared" ref="N5:N10" si="0">((SUM(I5:M5)-MIN(I5:M5)-MAX(I5:M5)))/3</f>
        <v>5.166666666666667</v>
      </c>
      <c r="O5" s="51">
        <v>0.4</v>
      </c>
      <c r="P5" s="97">
        <f>(N5*O5+N6*O6+N7*O7)*10</f>
        <v>51.066666666666677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4.9000000000000004</v>
      </c>
      <c r="J6" s="63">
        <v>5.5</v>
      </c>
      <c r="K6" s="63">
        <v>5.0999999999999996</v>
      </c>
      <c r="L6" s="63">
        <v>4.5999999999999996</v>
      </c>
      <c r="M6" s="63">
        <v>5.0999999999999996</v>
      </c>
      <c r="N6" s="56">
        <f>((SUM(I6:M6)-MIN(I6:M6)-MAX(I6:M6)))/3</f>
        <v>5.0333333333333341</v>
      </c>
      <c r="O6" s="52">
        <v>0.3</v>
      </c>
      <c r="P6" s="98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Delphie Meeuws/Tamara Martha</v>
      </c>
      <c r="E7" s="33"/>
      <c r="F7" s="39"/>
      <c r="G7" s="44"/>
      <c r="H7" s="1" t="s">
        <v>10</v>
      </c>
      <c r="I7" s="67">
        <v>4.7</v>
      </c>
      <c r="J7" s="67">
        <v>5.7</v>
      </c>
      <c r="K7" s="67">
        <v>5</v>
      </c>
      <c r="L7" s="67">
        <v>4.5999999999999996</v>
      </c>
      <c r="M7" s="67">
        <v>5.6</v>
      </c>
      <c r="N7" s="57">
        <f t="shared" si="0"/>
        <v>5.1000000000000005</v>
      </c>
      <c r="O7" s="54">
        <v>0.3</v>
      </c>
      <c r="P7" s="99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</v>
      </c>
      <c r="J8" s="66">
        <v>5.5</v>
      </c>
      <c r="K8" s="66">
        <v>4.8</v>
      </c>
      <c r="L8" s="66">
        <v>6</v>
      </c>
      <c r="M8" s="66">
        <v>5.9</v>
      </c>
      <c r="N8" s="55">
        <f t="shared" si="0"/>
        <v>5.8000000000000007</v>
      </c>
      <c r="O8" s="51">
        <v>0.5</v>
      </c>
      <c r="P8" s="97">
        <f>(N8*O8+N9*O9+N10*O10)*10</f>
        <v>57.900000000000006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54.483333333333341</v>
      </c>
      <c r="E9" s="33"/>
      <c r="F9" s="39"/>
      <c r="G9" s="48"/>
      <c r="H9" s="6" t="s">
        <v>13</v>
      </c>
      <c r="I9" s="63">
        <v>5.9</v>
      </c>
      <c r="J9" s="63">
        <v>5.4</v>
      </c>
      <c r="K9" s="63">
        <v>4.8</v>
      </c>
      <c r="L9" s="63">
        <v>6.2</v>
      </c>
      <c r="M9" s="63">
        <v>6</v>
      </c>
      <c r="N9" s="56">
        <f t="shared" si="0"/>
        <v>5.7666666666666666</v>
      </c>
      <c r="O9" s="52">
        <v>0.3</v>
      </c>
      <c r="P9" s="98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5.9</v>
      </c>
      <c r="J10" s="68">
        <v>5.6</v>
      </c>
      <c r="K10" s="68">
        <v>5</v>
      </c>
      <c r="L10" s="68">
        <v>6.1</v>
      </c>
      <c r="M10" s="68">
        <v>5.9</v>
      </c>
      <c r="N10" s="58">
        <f t="shared" si="0"/>
        <v>5.8</v>
      </c>
      <c r="O10" s="53">
        <v>0.2</v>
      </c>
      <c r="P10" s="99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Duo 30-39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Swim and Dance Tournai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7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8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Aurore Verriest/Sophie Richir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9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7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8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9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Duo 30-39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DAW</v>
      </c>
      <c r="E25" s="33"/>
      <c r="F25" s="39"/>
      <c r="G25" s="46" t="s">
        <v>5</v>
      </c>
      <c r="H25" s="47" t="s">
        <v>11</v>
      </c>
      <c r="I25" s="66">
        <v>6.2</v>
      </c>
      <c r="J25" s="66">
        <v>6.7</v>
      </c>
      <c r="K25" s="66">
        <v>7.2</v>
      </c>
      <c r="L25" s="66">
        <v>6.2</v>
      </c>
      <c r="M25" s="66">
        <v>6.4</v>
      </c>
      <c r="N25" s="55">
        <f t="shared" ref="N25:N30" si="2">((SUM(I25:M25)-MIN(I25:M25)-MAX(I25:M25)))/3</f>
        <v>6.4333333333333345</v>
      </c>
      <c r="O25" s="51">
        <v>0.4</v>
      </c>
      <c r="P25" s="97">
        <f>(N25*O25+N26*O26+N27*O27)*10</f>
        <v>63.433333333333337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5.7</v>
      </c>
      <c r="J26" s="63">
        <v>6.6</v>
      </c>
      <c r="K26" s="63">
        <v>7.3</v>
      </c>
      <c r="L26" s="63">
        <v>6</v>
      </c>
      <c r="M26" s="63">
        <v>6.2</v>
      </c>
      <c r="N26" s="56">
        <f t="shared" si="2"/>
        <v>6.2666666666666666</v>
      </c>
      <c r="O26" s="52">
        <v>0.3</v>
      </c>
      <c r="P26" s="98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Wieteke Elzinga/Iilona Hogerheyde</v>
      </c>
      <c r="E27" s="33"/>
      <c r="F27" s="39"/>
      <c r="G27" s="44"/>
      <c r="H27" s="1" t="s">
        <v>10</v>
      </c>
      <c r="I27" s="67">
        <v>6.1</v>
      </c>
      <c r="J27" s="67">
        <v>6.4</v>
      </c>
      <c r="K27" s="67">
        <v>7.2</v>
      </c>
      <c r="L27" s="67">
        <v>6</v>
      </c>
      <c r="M27" s="67">
        <v>6.4</v>
      </c>
      <c r="N27" s="57">
        <f t="shared" si="2"/>
        <v>6.3000000000000007</v>
      </c>
      <c r="O27" s="54">
        <v>0.3</v>
      </c>
      <c r="P27" s="99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6.5</v>
      </c>
      <c r="J28" s="66">
        <v>6.4</v>
      </c>
      <c r="K28" s="66">
        <v>6.2</v>
      </c>
      <c r="L28" s="66">
        <v>7.4</v>
      </c>
      <c r="M28" s="66">
        <v>6.9</v>
      </c>
      <c r="N28" s="55">
        <f t="shared" si="2"/>
        <v>6.5999999999999988</v>
      </c>
      <c r="O28" s="51">
        <v>0.5</v>
      </c>
      <c r="P28" s="97">
        <f>(N28*O28+N29*O29+N30*O30)*10</f>
        <v>66.400000000000006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64.916666666666671</v>
      </c>
      <c r="E29" s="33"/>
      <c r="F29" s="39"/>
      <c r="G29" s="48"/>
      <c r="H29" s="6" t="s">
        <v>13</v>
      </c>
      <c r="I29" s="63">
        <v>6.6</v>
      </c>
      <c r="J29" s="63">
        <v>6.4</v>
      </c>
      <c r="K29" s="63">
        <v>6.4</v>
      </c>
      <c r="L29" s="63">
        <v>7.3</v>
      </c>
      <c r="M29" s="63">
        <v>7</v>
      </c>
      <c r="N29" s="56">
        <f t="shared" si="2"/>
        <v>6.6666666666666679</v>
      </c>
      <c r="O29" s="52">
        <v>0.3</v>
      </c>
      <c r="P29" s="98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6.6</v>
      </c>
      <c r="J30" s="68">
        <v>6.5</v>
      </c>
      <c r="K30" s="68">
        <v>6.5</v>
      </c>
      <c r="L30" s="68">
        <v>7.3</v>
      </c>
      <c r="M30" s="68">
        <v>7</v>
      </c>
      <c r="N30" s="58">
        <f t="shared" si="2"/>
        <v>6.700000000000002</v>
      </c>
      <c r="O30" s="53">
        <v>0.2</v>
      </c>
      <c r="P30" s="99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Duo 30-39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Troyes Chapelle Natation</v>
      </c>
      <c r="E35" s="33"/>
      <c r="F35" s="39"/>
      <c r="G35" s="46" t="s">
        <v>5</v>
      </c>
      <c r="H35" s="47" t="s">
        <v>11</v>
      </c>
      <c r="I35" s="66">
        <v>5.2</v>
      </c>
      <c r="J35" s="66">
        <v>6.3</v>
      </c>
      <c r="K35" s="66">
        <v>6.3</v>
      </c>
      <c r="L35" s="66">
        <v>5.6</v>
      </c>
      <c r="M35" s="66">
        <v>5.4</v>
      </c>
      <c r="N35" s="55">
        <f t="shared" ref="N35:N40" si="3">((SUM(I35:M35)-MIN(I35:M35)-MAX(I35:M35)))/3</f>
        <v>5.7666666666666657</v>
      </c>
      <c r="O35" s="51">
        <v>0.4</v>
      </c>
      <c r="P35" s="97">
        <f>(N35*O35+N36*O36+N37*O37)*10</f>
        <v>57.066666666666649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4.5</v>
      </c>
      <c r="J36" s="63">
        <v>6.2</v>
      </c>
      <c r="K36" s="63">
        <v>6.1</v>
      </c>
      <c r="L36" s="63">
        <v>5.4</v>
      </c>
      <c r="M36" s="63">
        <v>5.4</v>
      </c>
      <c r="N36" s="56">
        <f t="shared" si="3"/>
        <v>5.633333333333332</v>
      </c>
      <c r="O36" s="52">
        <v>0.3</v>
      </c>
      <c r="P36" s="98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Christelle Quequeville/Daphén Guyard</v>
      </c>
      <c r="E37" s="33"/>
      <c r="F37" s="39"/>
      <c r="G37" s="44"/>
      <c r="H37" s="1" t="s">
        <v>10</v>
      </c>
      <c r="I37" s="67">
        <v>5.4</v>
      </c>
      <c r="J37" s="67">
        <v>6.4</v>
      </c>
      <c r="K37" s="67">
        <v>6.2</v>
      </c>
      <c r="L37" s="67">
        <v>5.5</v>
      </c>
      <c r="M37" s="67">
        <v>5.3</v>
      </c>
      <c r="N37" s="57">
        <f t="shared" si="3"/>
        <v>5.7</v>
      </c>
      <c r="O37" s="54">
        <v>0.3</v>
      </c>
      <c r="P37" s="99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6.1</v>
      </c>
      <c r="J38" s="66">
        <v>5.8</v>
      </c>
      <c r="K38" s="66">
        <v>5.5</v>
      </c>
      <c r="L38" s="66">
        <v>5.4</v>
      </c>
      <c r="M38" s="66">
        <v>6.3</v>
      </c>
      <c r="N38" s="55">
        <f t="shared" si="3"/>
        <v>5.799999999999998</v>
      </c>
      <c r="O38" s="51">
        <v>0.5</v>
      </c>
      <c r="P38" s="97">
        <f>(N38*O38+N39*O39+N40*O40)*10</f>
        <v>57.899999999999991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57.48333333333332</v>
      </c>
      <c r="E39" s="33"/>
      <c r="F39" s="39"/>
      <c r="G39" s="48"/>
      <c r="H39" s="6" t="s">
        <v>13</v>
      </c>
      <c r="I39" s="63">
        <v>6.1</v>
      </c>
      <c r="J39" s="63">
        <v>5.6</v>
      </c>
      <c r="K39" s="63">
        <v>5.4</v>
      </c>
      <c r="L39" s="63">
        <v>5.6</v>
      </c>
      <c r="M39" s="63">
        <v>6.3</v>
      </c>
      <c r="N39" s="56">
        <f t="shared" si="3"/>
        <v>5.7666666666666666</v>
      </c>
      <c r="O39" s="52">
        <v>0.3</v>
      </c>
      <c r="P39" s="98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6.2</v>
      </c>
      <c r="J40" s="68">
        <v>5.8</v>
      </c>
      <c r="K40" s="68">
        <v>5.4</v>
      </c>
      <c r="L40" s="68">
        <v>5.3</v>
      </c>
      <c r="M40" s="68">
        <v>6.4</v>
      </c>
      <c r="N40" s="58">
        <f t="shared" si="3"/>
        <v>5.8</v>
      </c>
      <c r="O40" s="53">
        <v>0.2</v>
      </c>
      <c r="P40" s="99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Duo 30-39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ZV Westland</v>
      </c>
      <c r="E45" s="33"/>
      <c r="F45" s="39"/>
      <c r="G45" s="46" t="s">
        <v>5</v>
      </c>
      <c r="H45" s="47" t="s">
        <v>11</v>
      </c>
      <c r="I45" s="66">
        <v>5</v>
      </c>
      <c r="J45" s="66">
        <v>6.1</v>
      </c>
      <c r="K45" s="66">
        <v>6.1</v>
      </c>
      <c r="L45" s="66">
        <v>5.5</v>
      </c>
      <c r="M45" s="66">
        <v>5.5</v>
      </c>
      <c r="N45" s="55">
        <f t="shared" ref="N45:N50" si="4">((SUM(I45:M45)-MIN(I45:M45)-MAX(I45:M45)))/3</f>
        <v>5.7</v>
      </c>
      <c r="O45" s="51">
        <v>0.4</v>
      </c>
      <c r="P45" s="97">
        <f>(N45*O45+N46*O46+N47*O47)*10</f>
        <v>56.000000000000007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4.9000000000000004</v>
      </c>
      <c r="J46" s="63">
        <v>6.2</v>
      </c>
      <c r="K46" s="63">
        <v>6</v>
      </c>
      <c r="L46" s="63">
        <v>5.2</v>
      </c>
      <c r="M46" s="63">
        <v>5.4</v>
      </c>
      <c r="N46" s="56">
        <f t="shared" si="4"/>
        <v>5.533333333333335</v>
      </c>
      <c r="O46" s="52">
        <v>0.3</v>
      </c>
      <c r="P46" s="98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 t="str">
        <f>Summary!D8</f>
        <v>Zinzi van Schie/Anouck van Schie</v>
      </c>
      <c r="E47" s="33"/>
      <c r="F47" s="39"/>
      <c r="G47" s="44"/>
      <c r="H47" s="1" t="s">
        <v>10</v>
      </c>
      <c r="I47" s="67">
        <v>5.2</v>
      </c>
      <c r="J47" s="67">
        <v>6.2</v>
      </c>
      <c r="K47" s="67">
        <v>6.1</v>
      </c>
      <c r="L47" s="67">
        <v>5.3</v>
      </c>
      <c r="M47" s="67">
        <v>5.2</v>
      </c>
      <c r="N47" s="57">
        <f t="shared" si="4"/>
        <v>5.5333333333333341</v>
      </c>
      <c r="O47" s="54">
        <v>0.3</v>
      </c>
      <c r="P47" s="99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5.8</v>
      </c>
      <c r="J48" s="66">
        <v>5.5</v>
      </c>
      <c r="K48" s="66">
        <v>4.5999999999999996</v>
      </c>
      <c r="L48" s="66">
        <v>5.5</v>
      </c>
      <c r="M48" s="66">
        <v>6</v>
      </c>
      <c r="N48" s="55">
        <f t="shared" si="4"/>
        <v>5.5999999999999988</v>
      </c>
      <c r="O48" s="51">
        <v>0.5</v>
      </c>
      <c r="P48" s="97">
        <f>(N48*O48+N49*O49+N50*O50)*10</f>
        <v>56.599999999999994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56.3</v>
      </c>
      <c r="E49" s="33"/>
      <c r="F49" s="39"/>
      <c r="G49" s="48"/>
      <c r="H49" s="6" t="s">
        <v>13</v>
      </c>
      <c r="I49" s="63">
        <v>5.9</v>
      </c>
      <c r="J49" s="63">
        <v>5.6</v>
      </c>
      <c r="K49" s="63">
        <v>4.5999999999999996</v>
      </c>
      <c r="L49" s="63">
        <v>5.7</v>
      </c>
      <c r="M49" s="63">
        <v>5.9</v>
      </c>
      <c r="N49" s="56">
        <f t="shared" si="4"/>
        <v>5.7333333333333343</v>
      </c>
      <c r="O49" s="52">
        <v>0.3</v>
      </c>
      <c r="P49" s="98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5.9</v>
      </c>
      <c r="J50" s="68">
        <v>5.8</v>
      </c>
      <c r="K50" s="68">
        <v>4.5</v>
      </c>
      <c r="L50" s="68">
        <v>5.6</v>
      </c>
      <c r="M50" s="68">
        <v>5.7</v>
      </c>
      <c r="N50" s="58">
        <f t="shared" si="4"/>
        <v>5.6999999999999984</v>
      </c>
      <c r="O50" s="53">
        <v>0.2</v>
      </c>
      <c r="P50" s="99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Duo 30-39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 t="str">
        <f>Summary!C9</f>
        <v>Seymour Synchro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7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8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 t="str">
        <f>Summary!D9</f>
        <v>Blanca Mercade Molne/Giulia Scrimieri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9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7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8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9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Duo 30-39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 t="str">
        <f>Summary!C10</f>
        <v>PSV Eindhoven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7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8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 t="str">
        <f>Summary!D10</f>
        <v>Barbara Wijering/Lineke Claessens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9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7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8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9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Duo 30-39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 t="str">
        <f>Summary!C11</f>
        <v>SK Neptun</v>
      </c>
      <c r="E75" s="33"/>
      <c r="F75" s="39"/>
      <c r="G75" s="46" t="s">
        <v>5</v>
      </c>
      <c r="H75" s="47" t="s">
        <v>11</v>
      </c>
      <c r="I75" s="66">
        <v>5.7</v>
      </c>
      <c r="J75" s="66">
        <v>5.5</v>
      </c>
      <c r="K75" s="66">
        <v>5.5</v>
      </c>
      <c r="L75" s="66">
        <v>5</v>
      </c>
      <c r="M75" s="66">
        <v>4.5999999999999996</v>
      </c>
      <c r="N75" s="55">
        <f t="shared" ref="N75:N80" si="7">((SUM(I75:M75)-MIN(I75:M75)-MAX(I75:M75)))/3</f>
        <v>5.3333333333333321</v>
      </c>
      <c r="O75" s="51">
        <v>0.4</v>
      </c>
      <c r="P75" s="97">
        <f>(N75*O75+N76*O76+N77*O77)*10</f>
        <v>51.933333333333337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>
        <v>4.7</v>
      </c>
      <c r="J76" s="63">
        <v>5.2</v>
      </c>
      <c r="K76" s="63">
        <v>5.2</v>
      </c>
      <c r="L76" s="63">
        <v>4.5</v>
      </c>
      <c r="M76" s="63">
        <v>4.2</v>
      </c>
      <c r="N76" s="56">
        <f t="shared" si="7"/>
        <v>4.8000000000000007</v>
      </c>
      <c r="O76" s="52">
        <v>0.3</v>
      </c>
      <c r="P76" s="98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 t="str">
        <f>Summary!D11</f>
        <v>Sara Strandlund/Maria Strandlund</v>
      </c>
      <c r="E77" s="33"/>
      <c r="F77" s="39"/>
      <c r="G77" s="44"/>
      <c r="H77" s="1" t="s">
        <v>10</v>
      </c>
      <c r="I77" s="67">
        <v>5.8</v>
      </c>
      <c r="J77" s="67">
        <v>5.6</v>
      </c>
      <c r="K77" s="67">
        <v>5.6</v>
      </c>
      <c r="L77" s="67">
        <v>4.8</v>
      </c>
      <c r="M77" s="67">
        <v>5</v>
      </c>
      <c r="N77" s="57">
        <f t="shared" si="7"/>
        <v>5.3999999999999995</v>
      </c>
      <c r="O77" s="54">
        <v>0.3</v>
      </c>
      <c r="P77" s="99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>
        <v>5.9</v>
      </c>
      <c r="J78" s="66">
        <v>5.3</v>
      </c>
      <c r="K78" s="66">
        <v>4.5</v>
      </c>
      <c r="L78" s="66">
        <v>5.4</v>
      </c>
      <c r="M78" s="66">
        <v>5.6</v>
      </c>
      <c r="N78" s="55">
        <f t="shared" si="7"/>
        <v>5.4333333333333345</v>
      </c>
      <c r="O78" s="51">
        <v>0.5</v>
      </c>
      <c r="P78" s="97">
        <f>(N78*O78+N79*O79+N80*O80)*10</f>
        <v>54.533333333333339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53.233333333333334</v>
      </c>
      <c r="E79" s="33"/>
      <c r="F79" s="39"/>
      <c r="G79" s="48"/>
      <c r="H79" s="6" t="s">
        <v>13</v>
      </c>
      <c r="I79" s="63">
        <v>6</v>
      </c>
      <c r="J79" s="63">
        <v>5.5</v>
      </c>
      <c r="K79" s="63">
        <v>4.3</v>
      </c>
      <c r="L79" s="63">
        <v>5.3</v>
      </c>
      <c r="M79" s="63">
        <v>5.7</v>
      </c>
      <c r="N79" s="56">
        <f t="shared" si="7"/>
        <v>5.5</v>
      </c>
      <c r="O79" s="52">
        <v>0.3</v>
      </c>
      <c r="P79" s="98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>
        <v>5.9</v>
      </c>
      <c r="J80" s="68">
        <v>5.4</v>
      </c>
      <c r="K80" s="68">
        <v>4</v>
      </c>
      <c r="L80" s="68">
        <v>5.3</v>
      </c>
      <c r="M80" s="68">
        <v>5.6</v>
      </c>
      <c r="N80" s="58">
        <f t="shared" si="7"/>
        <v>5.4333333333333345</v>
      </c>
      <c r="O80" s="53">
        <v>0.2</v>
      </c>
      <c r="P80" s="99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Duo 30-39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 t="str">
        <f>Summary!C12</f>
        <v>ZV Westland</v>
      </c>
      <c r="E85" s="33"/>
      <c r="F85" s="39"/>
      <c r="G85" s="46" t="s">
        <v>5</v>
      </c>
      <c r="H85" s="47" t="s">
        <v>11</v>
      </c>
      <c r="I85" s="66">
        <v>6</v>
      </c>
      <c r="J85" s="66">
        <v>6.3</v>
      </c>
      <c r="K85" s="66">
        <v>6.2</v>
      </c>
      <c r="L85" s="66">
        <v>5.4</v>
      </c>
      <c r="M85" s="66">
        <v>5.7</v>
      </c>
      <c r="N85" s="55">
        <f t="shared" ref="N85:N90" si="8">((SUM(I85:M85)-MIN(I85:M85)-MAX(I85:M85)))/3</f>
        <v>5.966666666666665</v>
      </c>
      <c r="O85" s="51">
        <v>0.4</v>
      </c>
      <c r="P85" s="97">
        <f>(N85*O85+N86*O86+N87*O87)*10</f>
        <v>58.866666666666667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>
        <v>6</v>
      </c>
      <c r="J86" s="63">
        <v>6.2</v>
      </c>
      <c r="K86" s="63">
        <v>6.1</v>
      </c>
      <c r="L86" s="63">
        <v>5.2</v>
      </c>
      <c r="M86" s="63">
        <v>5.7</v>
      </c>
      <c r="N86" s="56">
        <f t="shared" si="8"/>
        <v>5.9333333333333327</v>
      </c>
      <c r="O86" s="52">
        <v>0.3</v>
      </c>
      <c r="P86" s="98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 t="str">
        <f>Summary!D12</f>
        <v>Daniella vd Bos/Annouck vd Enden</v>
      </c>
      <c r="E87" s="33"/>
      <c r="F87" s="39"/>
      <c r="G87" s="44"/>
      <c r="H87" s="1" t="s">
        <v>10</v>
      </c>
      <c r="I87" s="67">
        <v>5.8</v>
      </c>
      <c r="J87" s="67">
        <v>6.1</v>
      </c>
      <c r="K87" s="67">
        <v>6.1</v>
      </c>
      <c r="L87" s="67">
        <v>5.2</v>
      </c>
      <c r="M87" s="67">
        <v>5.3</v>
      </c>
      <c r="N87" s="57">
        <f t="shared" si="8"/>
        <v>5.7333333333333343</v>
      </c>
      <c r="O87" s="54">
        <v>0.3</v>
      </c>
      <c r="P87" s="99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>
        <v>6.1</v>
      </c>
      <c r="J88" s="66">
        <v>5.4</v>
      </c>
      <c r="K88" s="66">
        <v>5.5</v>
      </c>
      <c r="L88" s="66">
        <v>5.8</v>
      </c>
      <c r="M88" s="66">
        <v>6.1</v>
      </c>
      <c r="N88" s="55">
        <f t="shared" si="8"/>
        <v>5.8</v>
      </c>
      <c r="O88" s="51">
        <v>0.5</v>
      </c>
      <c r="P88" s="97">
        <f>(N88*O88+N89*O89+N90*O90)*10</f>
        <v>57.166666666666671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58.016666666666666</v>
      </c>
      <c r="E89" s="33"/>
      <c r="F89" s="39"/>
      <c r="G89" s="48"/>
      <c r="H89" s="6" t="s">
        <v>13</v>
      </c>
      <c r="I89" s="63">
        <v>6.1</v>
      </c>
      <c r="J89" s="63">
        <v>5.4</v>
      </c>
      <c r="K89" s="63">
        <v>5.4</v>
      </c>
      <c r="L89" s="63">
        <v>5.5</v>
      </c>
      <c r="M89" s="63">
        <v>6</v>
      </c>
      <c r="N89" s="56">
        <f t="shared" si="8"/>
        <v>5.6333333333333329</v>
      </c>
      <c r="O89" s="52">
        <v>0.3</v>
      </c>
      <c r="P89" s="98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>
        <v>6.2</v>
      </c>
      <c r="J90" s="68">
        <v>5.3</v>
      </c>
      <c r="K90" s="68">
        <v>5.2</v>
      </c>
      <c r="L90" s="68">
        <v>5.7</v>
      </c>
      <c r="M90" s="68">
        <v>5.9</v>
      </c>
      <c r="N90" s="58">
        <f t="shared" si="8"/>
        <v>5.6333333333333329</v>
      </c>
      <c r="O90" s="53">
        <v>0.2</v>
      </c>
      <c r="P90" s="99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Duo 30-39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 t="str">
        <f>Summary!C13</f>
        <v>Seymour Synchro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7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8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 t="str">
        <f>Summary!D13</f>
        <v>Katie Holyoak/Sylvia Little/Naomi Gould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9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7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8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9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Duo 30-39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 t="str">
        <f>Summary!C14</f>
        <v>Hyères Natation Synchro</v>
      </c>
      <c r="E105" s="33"/>
      <c r="F105" s="39"/>
      <c r="G105" s="46" t="s">
        <v>5</v>
      </c>
      <c r="H105" s="47" t="s">
        <v>11</v>
      </c>
      <c r="I105" s="66">
        <v>6.3</v>
      </c>
      <c r="J105" s="66">
        <v>6.8</v>
      </c>
      <c r="K105" s="66">
        <v>7.2</v>
      </c>
      <c r="L105" s="66">
        <v>6.3</v>
      </c>
      <c r="M105" s="66">
        <v>6.5</v>
      </c>
      <c r="N105" s="55">
        <f t="shared" ref="N105:N110" si="10">((SUM(I105:M105)-MIN(I105:M105)-MAX(I105:M105)))/3</f>
        <v>6.5333333333333341</v>
      </c>
      <c r="O105" s="51">
        <v>0.4</v>
      </c>
      <c r="P105" s="97">
        <f>(N105*O105+N106*O106+N107*O107)*10</f>
        <v>64.233333333333334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>
        <v>6</v>
      </c>
      <c r="J106" s="63">
        <v>6.5</v>
      </c>
      <c r="K106" s="63">
        <v>7.2</v>
      </c>
      <c r="L106" s="63">
        <v>6.2</v>
      </c>
      <c r="M106" s="63">
        <v>6.2</v>
      </c>
      <c r="N106" s="56">
        <f t="shared" si="10"/>
        <v>6.3000000000000007</v>
      </c>
      <c r="O106" s="52">
        <v>0.3</v>
      </c>
      <c r="P106" s="98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 t="str">
        <f>Summary!D14</f>
        <v>Claire Praêt/Lucie Delevert</v>
      </c>
      <c r="E107" s="33"/>
      <c r="F107" s="39"/>
      <c r="G107" s="44"/>
      <c r="H107" s="1" t="s">
        <v>10</v>
      </c>
      <c r="I107" s="67">
        <v>6.4</v>
      </c>
      <c r="J107" s="67">
        <v>6.5</v>
      </c>
      <c r="K107" s="67">
        <v>7.2</v>
      </c>
      <c r="L107" s="67">
        <v>6.3</v>
      </c>
      <c r="M107" s="67">
        <v>6.3</v>
      </c>
      <c r="N107" s="57">
        <f t="shared" si="10"/>
        <v>6.4000000000000012</v>
      </c>
      <c r="O107" s="54">
        <v>0.3</v>
      </c>
      <c r="P107" s="99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>
        <v>7.2</v>
      </c>
      <c r="J108" s="66">
        <v>6.8</v>
      </c>
      <c r="K108" s="66">
        <v>5.8</v>
      </c>
      <c r="L108" s="66">
        <v>6.5</v>
      </c>
      <c r="M108" s="66">
        <v>7.3</v>
      </c>
      <c r="N108" s="55">
        <f t="shared" si="10"/>
        <v>6.833333333333333</v>
      </c>
      <c r="O108" s="51">
        <v>0.5</v>
      </c>
      <c r="P108" s="97">
        <f>(N108*O108+N109*O109+N110*O110)*10</f>
        <v>68.3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66.266666666666666</v>
      </c>
      <c r="E109" s="33"/>
      <c r="F109" s="39"/>
      <c r="G109" s="48"/>
      <c r="H109" s="6" t="s">
        <v>13</v>
      </c>
      <c r="I109" s="63">
        <v>7.3</v>
      </c>
      <c r="J109" s="63">
        <v>6.7</v>
      </c>
      <c r="K109" s="63">
        <v>6</v>
      </c>
      <c r="L109" s="63">
        <v>6.6</v>
      </c>
      <c r="M109" s="63">
        <v>7.4</v>
      </c>
      <c r="N109" s="56">
        <f t="shared" si="10"/>
        <v>6.8666666666666671</v>
      </c>
      <c r="O109" s="52">
        <v>0.3</v>
      </c>
      <c r="P109" s="98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>
        <v>7.2</v>
      </c>
      <c r="J110" s="68">
        <v>6.6</v>
      </c>
      <c r="K110" s="68">
        <v>6</v>
      </c>
      <c r="L110" s="68">
        <v>6.5</v>
      </c>
      <c r="M110" s="68">
        <v>7.4</v>
      </c>
      <c r="N110" s="58">
        <f t="shared" si="10"/>
        <v>6.7666666666666684</v>
      </c>
      <c r="O110" s="53">
        <v>0.2</v>
      </c>
      <c r="P110" s="99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Duo 30-39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 t="str">
        <f>Summary!C15</f>
        <v>PFC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7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8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 t="str">
        <f>Summary!D15</f>
        <v>Puck Verhoef/Marjolein Wiegerink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9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7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8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9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Duo 30-39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 t="str">
        <f>Summary!C16</f>
        <v>PSV Eindhoven</v>
      </c>
      <c r="E125" s="33"/>
      <c r="F125" s="39"/>
      <c r="G125" s="46" t="s">
        <v>5</v>
      </c>
      <c r="H125" s="47" t="s">
        <v>11</v>
      </c>
      <c r="I125" s="66">
        <v>5.9</v>
      </c>
      <c r="J125" s="66">
        <v>5.3</v>
      </c>
      <c r="K125" s="66">
        <v>5</v>
      </c>
      <c r="L125" s="66">
        <v>5.6</v>
      </c>
      <c r="M125" s="66">
        <v>5.9</v>
      </c>
      <c r="N125" s="55">
        <f t="shared" ref="N125:N130" si="12">((SUM(I125:M125)-MIN(I125:M125)-MAX(I125:M125)))/3</f>
        <v>5.5999999999999988</v>
      </c>
      <c r="O125" s="51">
        <v>0.4</v>
      </c>
      <c r="P125" s="97">
        <f>(N125*O125+N126*O126+N127*O127)*10</f>
        <v>55.399999999999991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>
        <v>5.9</v>
      </c>
      <c r="J126" s="63">
        <v>5.4</v>
      </c>
      <c r="K126" s="63">
        <v>4.8</v>
      </c>
      <c r="L126" s="63">
        <v>5.4</v>
      </c>
      <c r="M126" s="63">
        <v>5.7</v>
      </c>
      <c r="N126" s="56">
        <f t="shared" si="12"/>
        <v>5.5</v>
      </c>
      <c r="O126" s="52">
        <v>0.3</v>
      </c>
      <c r="P126" s="98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 t="str">
        <f>Summary!D16</f>
        <v>Christel van Baast/Laura van Glabbeeck</v>
      </c>
      <c r="E127" s="33"/>
      <c r="F127" s="39"/>
      <c r="G127" s="44"/>
      <c r="H127" s="1" t="s">
        <v>10</v>
      </c>
      <c r="I127" s="67">
        <v>5.9</v>
      </c>
      <c r="J127" s="67">
        <v>5.4</v>
      </c>
      <c r="K127" s="67">
        <v>4.8</v>
      </c>
      <c r="L127" s="67">
        <v>5.3</v>
      </c>
      <c r="M127" s="67">
        <v>5.8</v>
      </c>
      <c r="N127" s="57">
        <f t="shared" si="12"/>
        <v>5.5</v>
      </c>
      <c r="O127" s="54">
        <v>0.3</v>
      </c>
      <c r="P127" s="99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>
        <v>4.9000000000000004</v>
      </c>
      <c r="J128" s="66">
        <v>5.5</v>
      </c>
      <c r="K128" s="66">
        <v>5.2</v>
      </c>
      <c r="L128" s="66">
        <v>4.9000000000000004</v>
      </c>
      <c r="M128" s="66">
        <v>5.4</v>
      </c>
      <c r="N128" s="55">
        <f t="shared" si="12"/>
        <v>5.166666666666667</v>
      </c>
      <c r="O128" s="51">
        <v>0.5</v>
      </c>
      <c r="P128" s="97">
        <f>(N128*O128+N129*O129+N130*O130)*10</f>
        <v>50.400000000000006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52.9</v>
      </c>
      <c r="E129" s="33"/>
      <c r="F129" s="39"/>
      <c r="G129" s="48"/>
      <c r="H129" s="6" t="s">
        <v>13</v>
      </c>
      <c r="I129" s="63">
        <v>4.2</v>
      </c>
      <c r="J129" s="63">
        <v>5.6</v>
      </c>
      <c r="K129" s="63">
        <v>4.9000000000000004</v>
      </c>
      <c r="L129" s="63">
        <v>4.5</v>
      </c>
      <c r="M129" s="63">
        <v>4.9000000000000004</v>
      </c>
      <c r="N129" s="56">
        <f t="shared" si="12"/>
        <v>4.7666666666666675</v>
      </c>
      <c r="O129" s="52">
        <v>0.3</v>
      </c>
      <c r="P129" s="98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>
        <v>4.7</v>
      </c>
      <c r="J130" s="68">
        <v>5.4</v>
      </c>
      <c r="K130" s="68">
        <v>5.2</v>
      </c>
      <c r="L130" s="68">
        <v>4.8</v>
      </c>
      <c r="M130" s="68">
        <v>5.4</v>
      </c>
      <c r="N130" s="58">
        <f t="shared" si="12"/>
        <v>5.1333333333333337</v>
      </c>
      <c r="O130" s="53">
        <v>0.2</v>
      </c>
      <c r="P130" s="99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Duo 30-39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 t="str">
        <f>Summary!C17</f>
        <v>USVEC</v>
      </c>
      <c r="E135" s="33"/>
      <c r="F135" s="39"/>
      <c r="G135" s="46" t="s">
        <v>5</v>
      </c>
      <c r="H135" s="47" t="s">
        <v>11</v>
      </c>
      <c r="I135" s="66">
        <v>5.5</v>
      </c>
      <c r="J135" s="66">
        <v>5.8</v>
      </c>
      <c r="K135" s="66">
        <v>5.9</v>
      </c>
      <c r="L135" s="66">
        <v>5.7</v>
      </c>
      <c r="M135" s="66">
        <v>5.6</v>
      </c>
      <c r="N135" s="55">
        <f t="shared" ref="N135:N140" si="13">((SUM(I135:M135)-MIN(I135:M135)-MAX(I135:M135)))/3</f>
        <v>5.7</v>
      </c>
      <c r="O135" s="51">
        <v>0.4</v>
      </c>
      <c r="P135" s="97">
        <f>(N135*O135+N136*O136+N137*O137)*10</f>
        <v>55.8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>
        <v>5.0999999999999996</v>
      </c>
      <c r="J136" s="63">
        <v>5.9</v>
      </c>
      <c r="K136" s="63">
        <v>5.4</v>
      </c>
      <c r="L136" s="63">
        <v>5.3</v>
      </c>
      <c r="M136" s="63">
        <v>5.4</v>
      </c>
      <c r="N136" s="56">
        <f t="shared" si="13"/>
        <v>5.3666666666666671</v>
      </c>
      <c r="O136" s="52">
        <v>0.3</v>
      </c>
      <c r="P136" s="98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 t="str">
        <f>Summary!D17</f>
        <v>Pauline Chaton/Caroline Roy</v>
      </c>
      <c r="E137" s="33"/>
      <c r="F137" s="39"/>
      <c r="G137" s="44"/>
      <c r="H137" s="1" t="s">
        <v>10</v>
      </c>
      <c r="I137" s="67">
        <v>5.6</v>
      </c>
      <c r="J137" s="67">
        <v>6.3</v>
      </c>
      <c r="K137" s="67">
        <v>5.8</v>
      </c>
      <c r="L137" s="67">
        <v>5.5</v>
      </c>
      <c r="M137" s="67">
        <v>5.5</v>
      </c>
      <c r="N137" s="57">
        <f t="shared" si="13"/>
        <v>5.6333333333333329</v>
      </c>
      <c r="O137" s="54">
        <v>0.3</v>
      </c>
      <c r="P137" s="99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>
        <v>6</v>
      </c>
      <c r="J138" s="66">
        <v>5.4</v>
      </c>
      <c r="K138" s="66">
        <v>4.7</v>
      </c>
      <c r="L138" s="66">
        <v>5.7</v>
      </c>
      <c r="M138" s="66">
        <v>6</v>
      </c>
      <c r="N138" s="55">
        <f t="shared" si="13"/>
        <v>5.7</v>
      </c>
      <c r="O138" s="51">
        <v>0.5</v>
      </c>
      <c r="P138" s="97">
        <f>(N138*O138+N139*O139+N140*O140)*10</f>
        <v>57.266666666666666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56.533333333333331</v>
      </c>
      <c r="E139" s="33"/>
      <c r="F139" s="39"/>
      <c r="G139" s="48"/>
      <c r="H139" s="6" t="s">
        <v>13</v>
      </c>
      <c r="I139" s="63">
        <v>5.9</v>
      </c>
      <c r="J139" s="63">
        <v>5.3</v>
      </c>
      <c r="K139" s="63">
        <v>4.8</v>
      </c>
      <c r="L139" s="63">
        <v>6.1</v>
      </c>
      <c r="M139" s="63">
        <v>6.1</v>
      </c>
      <c r="N139" s="56">
        <f t="shared" si="13"/>
        <v>5.7666666666666684</v>
      </c>
      <c r="O139" s="52">
        <v>0.3</v>
      </c>
      <c r="P139" s="98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>
        <v>6</v>
      </c>
      <c r="J140" s="68">
        <v>5.3</v>
      </c>
      <c r="K140" s="68">
        <v>4.5999999999999996</v>
      </c>
      <c r="L140" s="68">
        <v>5.9</v>
      </c>
      <c r="M140" s="68">
        <v>6</v>
      </c>
      <c r="N140" s="58">
        <f t="shared" si="13"/>
        <v>5.7333333333333343</v>
      </c>
      <c r="O140" s="53">
        <v>0.2</v>
      </c>
      <c r="P140" s="99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Duo 30-39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 t="str">
        <f>Summary!C18</f>
        <v>Seymour Synchro</v>
      </c>
      <c r="E145" s="33"/>
      <c r="F145" s="39"/>
      <c r="G145" s="46" t="s">
        <v>5</v>
      </c>
      <c r="H145" s="47" t="s">
        <v>11</v>
      </c>
      <c r="I145" s="66">
        <v>4.4000000000000004</v>
      </c>
      <c r="J145" s="66">
        <v>5.3</v>
      </c>
      <c r="K145" s="66">
        <v>5.4</v>
      </c>
      <c r="L145" s="66">
        <v>4.5999999999999996</v>
      </c>
      <c r="M145" s="66">
        <v>5.3</v>
      </c>
      <c r="N145" s="55">
        <f t="shared" ref="N145:N150" si="14">((SUM(I145:M145)-MIN(I145:M145)-MAX(I145:M145)))/3</f>
        <v>5.0666666666666673</v>
      </c>
      <c r="O145" s="51">
        <v>0.4</v>
      </c>
      <c r="P145" s="97">
        <f>(N145*O145+N146*O146+N147*O147)*10</f>
        <v>50.566666666666663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>
        <v>4.0999999999999996</v>
      </c>
      <c r="J146" s="63">
        <v>5.4</v>
      </c>
      <c r="K146" s="63">
        <v>5.4</v>
      </c>
      <c r="L146" s="63">
        <v>4.5999999999999996</v>
      </c>
      <c r="M146" s="63">
        <v>4.9000000000000004</v>
      </c>
      <c r="N146" s="56">
        <f t="shared" si="14"/>
        <v>4.9666666666666659</v>
      </c>
      <c r="O146" s="52">
        <v>0.3</v>
      </c>
      <c r="P146" s="98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 t="str">
        <f>Summary!D18</f>
        <v>Laura Loi/Rossella Palma</v>
      </c>
      <c r="E147" s="33"/>
      <c r="F147" s="39"/>
      <c r="G147" s="44"/>
      <c r="H147" s="1" t="s">
        <v>10</v>
      </c>
      <c r="I147" s="67">
        <v>4.8</v>
      </c>
      <c r="J147" s="67">
        <v>5.3</v>
      </c>
      <c r="K147" s="67">
        <v>5.4</v>
      </c>
      <c r="L147" s="67">
        <v>4.8</v>
      </c>
      <c r="M147" s="67">
        <v>5.3</v>
      </c>
      <c r="N147" s="57">
        <f t="shared" si="14"/>
        <v>5.1333333333333337</v>
      </c>
      <c r="O147" s="54">
        <v>0.3</v>
      </c>
      <c r="P147" s="99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>
        <v>6</v>
      </c>
      <c r="J148" s="66">
        <v>4.8</v>
      </c>
      <c r="K148" s="66">
        <v>4.2</v>
      </c>
      <c r="L148" s="66">
        <v>5.2</v>
      </c>
      <c r="M148" s="66">
        <v>5.4</v>
      </c>
      <c r="N148" s="55">
        <f t="shared" si="14"/>
        <v>5.1333333333333337</v>
      </c>
      <c r="O148" s="51">
        <v>0.5</v>
      </c>
      <c r="P148" s="97">
        <f>(N148*O148+N149*O149+N150*O150)*10</f>
        <v>51.666666666666671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51.116666666666667</v>
      </c>
      <c r="E149" s="33"/>
      <c r="F149" s="39"/>
      <c r="G149" s="48"/>
      <c r="H149" s="6" t="s">
        <v>13</v>
      </c>
      <c r="I149" s="63">
        <v>6.1</v>
      </c>
      <c r="J149" s="63">
        <v>5.2</v>
      </c>
      <c r="K149" s="63">
        <v>4</v>
      </c>
      <c r="L149" s="63">
        <v>5.3</v>
      </c>
      <c r="M149" s="63">
        <v>5.3</v>
      </c>
      <c r="N149" s="56">
        <f t="shared" si="14"/>
        <v>5.2666666666666675</v>
      </c>
      <c r="O149" s="52">
        <v>0.3</v>
      </c>
      <c r="P149" s="98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>
        <v>6</v>
      </c>
      <c r="J150" s="68">
        <v>5</v>
      </c>
      <c r="K150" s="68">
        <v>4.2</v>
      </c>
      <c r="L150" s="68">
        <v>5.0999999999999996</v>
      </c>
      <c r="M150" s="68">
        <v>5.2</v>
      </c>
      <c r="N150" s="58">
        <f t="shared" si="14"/>
        <v>5.0999999999999988</v>
      </c>
      <c r="O150" s="53">
        <v>0.2</v>
      </c>
      <c r="P150" s="99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  <row r="153" spans="1:20" ht="18.75" x14ac:dyDescent="0.3">
      <c r="A153" s="36" t="str">
        <f>A143</f>
        <v>Duo 30-39</v>
      </c>
      <c r="B153" s="26"/>
      <c r="C153" s="28"/>
      <c r="D153" s="27"/>
      <c r="E153" s="32"/>
      <c r="F153" s="3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9"/>
    </row>
    <row r="154" spans="1:20" ht="15.75" thickBot="1" x14ac:dyDescent="0.3">
      <c r="A154" s="10" t="s">
        <v>17</v>
      </c>
      <c r="B154" s="29"/>
      <c r="C154" s="30"/>
      <c r="D154" s="30"/>
      <c r="E154" s="33"/>
      <c r="F154" s="39"/>
      <c r="G154" s="4"/>
      <c r="H154" s="4"/>
      <c r="I154" s="4" t="s">
        <v>2</v>
      </c>
      <c r="J154" s="4" t="s">
        <v>0</v>
      </c>
      <c r="K154" s="4" t="s">
        <v>1</v>
      </c>
      <c r="L154" s="4" t="s">
        <v>3</v>
      </c>
      <c r="M154" s="4" t="s">
        <v>4</v>
      </c>
      <c r="N154" s="39" t="s">
        <v>28</v>
      </c>
      <c r="O154" s="39" t="s">
        <v>16</v>
      </c>
      <c r="P154" s="4" t="s">
        <v>15</v>
      </c>
      <c r="Q154" s="4"/>
      <c r="R154" s="4"/>
      <c r="S154" s="4"/>
      <c r="T154" s="11"/>
    </row>
    <row r="155" spans="1:20" ht="15.75" thickBot="1" x14ac:dyDescent="0.3">
      <c r="A155" s="24">
        <v>16</v>
      </c>
      <c r="B155" s="29" t="s">
        <v>23</v>
      </c>
      <c r="C155" s="30"/>
      <c r="D155" s="34" t="str">
        <f>Summary!C19</f>
        <v>MTV Urberach</v>
      </c>
      <c r="E155" s="33"/>
      <c r="F155" s="39"/>
      <c r="G155" s="46" t="s">
        <v>5</v>
      </c>
      <c r="H155" s="47" t="s">
        <v>11</v>
      </c>
      <c r="I155" s="66"/>
      <c r="J155" s="66"/>
      <c r="K155" s="66"/>
      <c r="L155" s="66"/>
      <c r="M155" s="66"/>
      <c r="N155" s="55">
        <f t="shared" ref="N155:N160" si="15">((SUM(I155:M155)-MIN(I155:M155)-MAX(I155:M155)))/3</f>
        <v>0</v>
      </c>
      <c r="O155" s="51">
        <v>0.4</v>
      </c>
      <c r="P155" s="97">
        <f>(N155*O155+N156*O156+N157*O157)*10</f>
        <v>0</v>
      </c>
      <c r="Q155" s="4"/>
      <c r="R155" s="4"/>
      <c r="S155" s="4"/>
      <c r="T155" s="11"/>
    </row>
    <row r="156" spans="1:20" ht="15.75" thickBot="1" x14ac:dyDescent="0.3">
      <c r="A156" s="24"/>
      <c r="B156" s="29"/>
      <c r="C156" s="30"/>
      <c r="D156" s="30"/>
      <c r="E156" s="33"/>
      <c r="F156" s="39"/>
      <c r="G156" s="48"/>
      <c r="H156" s="2" t="s">
        <v>9</v>
      </c>
      <c r="I156" s="63"/>
      <c r="J156" s="63"/>
      <c r="K156" s="63"/>
      <c r="L156" s="63"/>
      <c r="M156" s="63"/>
      <c r="N156" s="56">
        <f t="shared" si="15"/>
        <v>0</v>
      </c>
      <c r="O156" s="52">
        <v>0.3</v>
      </c>
      <c r="P156" s="98"/>
      <c r="Q156" s="4"/>
      <c r="R156" s="17" t="s">
        <v>20</v>
      </c>
      <c r="S156" s="16"/>
      <c r="T156" s="40"/>
    </row>
    <row r="157" spans="1:20" ht="15.75" thickBot="1" x14ac:dyDescent="0.3">
      <c r="A157" s="24"/>
      <c r="B157" s="29" t="s">
        <v>24</v>
      </c>
      <c r="C157" s="30"/>
      <c r="D157" s="34" t="str">
        <f>Summary!D19</f>
        <v>Cathy Brouwer/Andrea Piller</v>
      </c>
      <c r="E157" s="33"/>
      <c r="F157" s="39"/>
      <c r="G157" s="44"/>
      <c r="H157" s="1" t="s">
        <v>10</v>
      </c>
      <c r="I157" s="67"/>
      <c r="J157" s="67"/>
      <c r="K157" s="67"/>
      <c r="L157" s="67"/>
      <c r="M157" s="67"/>
      <c r="N157" s="57">
        <f t="shared" si="15"/>
        <v>0</v>
      </c>
      <c r="O157" s="54">
        <v>0.3</v>
      </c>
      <c r="P157" s="99"/>
      <c r="Q157" s="4"/>
      <c r="R157" s="18" t="s">
        <v>21</v>
      </c>
      <c r="S157" s="64"/>
      <c r="T157" s="41">
        <f>S157*(-0.5)</f>
        <v>0</v>
      </c>
    </row>
    <row r="158" spans="1:20" x14ac:dyDescent="0.25">
      <c r="A158" s="24"/>
      <c r="B158" s="29"/>
      <c r="C158" s="30"/>
      <c r="D158" s="30"/>
      <c r="E158" s="33"/>
      <c r="F158" s="39"/>
      <c r="G158" s="46" t="s">
        <v>8</v>
      </c>
      <c r="H158" s="47" t="s">
        <v>12</v>
      </c>
      <c r="I158" s="66"/>
      <c r="J158" s="66"/>
      <c r="K158" s="66"/>
      <c r="L158" s="66"/>
      <c r="M158" s="66"/>
      <c r="N158" s="55">
        <f t="shared" si="15"/>
        <v>0</v>
      </c>
      <c r="O158" s="51">
        <v>0.5</v>
      </c>
      <c r="P158" s="97">
        <f>(N158*O158+N159*O159+N160*O160)*10</f>
        <v>0</v>
      </c>
      <c r="Q158" s="4"/>
      <c r="R158" s="37" t="s">
        <v>26</v>
      </c>
      <c r="S158" s="69"/>
      <c r="T158" s="41">
        <f>S158*(-1)</f>
        <v>0</v>
      </c>
    </row>
    <row r="159" spans="1:20" ht="15.75" thickBot="1" x14ac:dyDescent="0.3">
      <c r="A159" s="24"/>
      <c r="B159" s="29" t="s">
        <v>25</v>
      </c>
      <c r="C159" s="30"/>
      <c r="D159" s="31">
        <f>(SUM(P155,P158))/2+T157+T158+T159</f>
        <v>0</v>
      </c>
      <c r="E159" s="33"/>
      <c r="F159" s="39"/>
      <c r="G159" s="48"/>
      <c r="H159" s="6" t="s">
        <v>13</v>
      </c>
      <c r="I159" s="63"/>
      <c r="J159" s="63"/>
      <c r="K159" s="63"/>
      <c r="L159" s="63"/>
      <c r="M159" s="63"/>
      <c r="N159" s="56">
        <f t="shared" si="15"/>
        <v>0</v>
      </c>
      <c r="O159" s="52">
        <v>0.3</v>
      </c>
      <c r="P159" s="98"/>
      <c r="Q159" s="4"/>
      <c r="R159" s="19" t="s">
        <v>27</v>
      </c>
      <c r="S159" s="65"/>
      <c r="T159" s="41">
        <f>S159*(-2)</f>
        <v>0</v>
      </c>
    </row>
    <row r="160" spans="1:20" ht="15.75" thickBot="1" x14ac:dyDescent="0.3">
      <c r="A160" s="42"/>
      <c r="B160" s="29"/>
      <c r="C160" s="30"/>
      <c r="D160" s="30"/>
      <c r="E160" s="33"/>
      <c r="F160" s="39"/>
      <c r="G160" s="45"/>
      <c r="H160" s="49" t="s">
        <v>14</v>
      </c>
      <c r="I160" s="68"/>
      <c r="J160" s="68"/>
      <c r="K160" s="68"/>
      <c r="L160" s="68"/>
      <c r="M160" s="68"/>
      <c r="N160" s="58">
        <f t="shared" si="15"/>
        <v>0</v>
      </c>
      <c r="O160" s="53">
        <v>0.2</v>
      </c>
      <c r="P160" s="99"/>
      <c r="Q160" s="4"/>
      <c r="R160" s="4"/>
      <c r="S160" s="4"/>
      <c r="T160" s="11"/>
    </row>
    <row r="161" spans="1:20" x14ac:dyDescent="0.25">
      <c r="A161" s="42"/>
      <c r="B161" s="29"/>
      <c r="C161" s="30"/>
      <c r="D161" s="15"/>
      <c r="E161" s="33"/>
      <c r="F161" s="39"/>
      <c r="G161" s="4"/>
      <c r="H161" s="5"/>
      <c r="I161" s="5"/>
      <c r="J161" s="5"/>
      <c r="K161" s="5"/>
      <c r="L161" s="5"/>
      <c r="M161" s="5"/>
      <c r="N161" s="4"/>
      <c r="O161" s="4"/>
      <c r="P161" s="4"/>
      <c r="Q161" s="4"/>
      <c r="R161" s="4"/>
      <c r="S161" s="4"/>
      <c r="T161" s="11"/>
    </row>
    <row r="162" spans="1:20" ht="15.75" thickBot="1" x14ac:dyDescent="0.3">
      <c r="A162" s="25"/>
      <c r="B162" s="35"/>
      <c r="C162" s="12"/>
      <c r="D162" s="13"/>
      <c r="E162" s="14"/>
      <c r="F162" s="4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4"/>
    </row>
    <row r="163" spans="1:20" ht="18.75" x14ac:dyDescent="0.3">
      <c r="A163" s="36" t="str">
        <f>A153</f>
        <v>Duo 30-39</v>
      </c>
      <c r="B163" s="26"/>
      <c r="C163" s="28"/>
      <c r="D163" s="27"/>
      <c r="E163" s="32"/>
      <c r="F163" s="3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9"/>
    </row>
    <row r="164" spans="1:20" ht="15.75" thickBot="1" x14ac:dyDescent="0.3">
      <c r="A164" s="10" t="s">
        <v>17</v>
      </c>
      <c r="B164" s="29"/>
      <c r="C164" s="30"/>
      <c r="D164" s="30"/>
      <c r="E164" s="33"/>
      <c r="F164" s="39"/>
      <c r="G164" s="4"/>
      <c r="H164" s="4"/>
      <c r="I164" s="4" t="s">
        <v>2</v>
      </c>
      <c r="J164" s="4" t="s">
        <v>0</v>
      </c>
      <c r="K164" s="4" t="s">
        <v>1</v>
      </c>
      <c r="L164" s="4" t="s">
        <v>3</v>
      </c>
      <c r="M164" s="4" t="s">
        <v>4</v>
      </c>
      <c r="N164" s="39" t="s">
        <v>28</v>
      </c>
      <c r="O164" s="39" t="s">
        <v>16</v>
      </c>
      <c r="P164" s="4" t="s">
        <v>15</v>
      </c>
      <c r="Q164" s="4"/>
      <c r="R164" s="4"/>
      <c r="S164" s="4"/>
      <c r="T164" s="11"/>
    </row>
    <row r="165" spans="1:20" ht="15.75" thickBot="1" x14ac:dyDescent="0.3">
      <c r="A165" s="24">
        <v>17</v>
      </c>
      <c r="B165" s="29" t="s">
        <v>23</v>
      </c>
      <c r="C165" s="30"/>
      <c r="D165" s="34" t="str">
        <f>Summary!C20</f>
        <v>Kingston Synchro Club</v>
      </c>
      <c r="E165" s="33"/>
      <c r="F165" s="39"/>
      <c r="G165" s="46" t="s">
        <v>5</v>
      </c>
      <c r="H165" s="47" t="s">
        <v>11</v>
      </c>
      <c r="I165" s="66">
        <v>6.2</v>
      </c>
      <c r="J165" s="66">
        <v>6.1</v>
      </c>
      <c r="K165" s="66">
        <v>6.5</v>
      </c>
      <c r="L165" s="66">
        <v>5.4</v>
      </c>
      <c r="M165" s="66">
        <v>5.4</v>
      </c>
      <c r="N165" s="55">
        <f t="shared" ref="N165:N170" si="16">((SUM(I165:M165)-MIN(I165:M165)-MAX(I165:M165)))/3</f>
        <v>5.9000000000000012</v>
      </c>
      <c r="O165" s="51">
        <v>0.4</v>
      </c>
      <c r="P165" s="97">
        <f>(N165*O165+N166*O166+N167*O167)*10</f>
        <v>59.500000000000014</v>
      </c>
      <c r="Q165" s="4"/>
      <c r="R165" s="4"/>
      <c r="S165" s="4"/>
      <c r="T165" s="11"/>
    </row>
    <row r="166" spans="1:20" ht="15.75" thickBot="1" x14ac:dyDescent="0.3">
      <c r="A166" s="24"/>
      <c r="B166" s="29"/>
      <c r="C166" s="30"/>
      <c r="D166" s="30"/>
      <c r="E166" s="33"/>
      <c r="F166" s="39"/>
      <c r="G166" s="48"/>
      <c r="H166" s="2" t="s">
        <v>9</v>
      </c>
      <c r="I166" s="63">
        <v>5.9</v>
      </c>
      <c r="J166" s="63">
        <v>6.3</v>
      </c>
      <c r="K166" s="63">
        <v>6.3</v>
      </c>
      <c r="L166" s="63">
        <v>5.3</v>
      </c>
      <c r="M166" s="63">
        <v>5.5</v>
      </c>
      <c r="N166" s="56">
        <f t="shared" si="16"/>
        <v>5.8999999999999995</v>
      </c>
      <c r="O166" s="52">
        <v>0.3</v>
      </c>
      <c r="P166" s="98"/>
      <c r="Q166" s="4"/>
      <c r="R166" s="17" t="s">
        <v>20</v>
      </c>
      <c r="S166" s="16"/>
      <c r="T166" s="40"/>
    </row>
    <row r="167" spans="1:20" ht="15.75" thickBot="1" x14ac:dyDescent="0.3">
      <c r="A167" s="24"/>
      <c r="B167" s="29" t="s">
        <v>24</v>
      </c>
      <c r="C167" s="30"/>
      <c r="D167" s="34" t="str">
        <f>Summary!D20</f>
        <v>Louise Chambers/Laura Lindley</v>
      </c>
      <c r="E167" s="33"/>
      <c r="F167" s="39"/>
      <c r="G167" s="44"/>
      <c r="H167" s="1" t="s">
        <v>10</v>
      </c>
      <c r="I167" s="67">
        <v>6.4</v>
      </c>
      <c r="J167" s="67">
        <v>6.3</v>
      </c>
      <c r="K167" s="67">
        <v>6.3</v>
      </c>
      <c r="L167" s="67">
        <v>5.6</v>
      </c>
      <c r="M167" s="67">
        <v>5.6</v>
      </c>
      <c r="N167" s="57">
        <f t="shared" si="16"/>
        <v>6.0666666666666673</v>
      </c>
      <c r="O167" s="54">
        <v>0.3</v>
      </c>
      <c r="P167" s="99"/>
      <c r="Q167" s="4"/>
      <c r="R167" s="18" t="s">
        <v>21</v>
      </c>
      <c r="S167" s="64"/>
      <c r="T167" s="41">
        <f>S167*(-0.5)</f>
        <v>0</v>
      </c>
    </row>
    <row r="168" spans="1:20" x14ac:dyDescent="0.25">
      <c r="A168" s="24"/>
      <c r="B168" s="29"/>
      <c r="C168" s="30"/>
      <c r="D168" s="30"/>
      <c r="E168" s="33"/>
      <c r="F168" s="39"/>
      <c r="G168" s="46" t="s">
        <v>8</v>
      </c>
      <c r="H168" s="47" t="s">
        <v>12</v>
      </c>
      <c r="I168" s="66">
        <v>6.6</v>
      </c>
      <c r="J168" s="66">
        <v>5.4</v>
      </c>
      <c r="K168" s="66">
        <v>5.7</v>
      </c>
      <c r="L168" s="66">
        <v>6.3</v>
      </c>
      <c r="M168" s="66">
        <v>6.2</v>
      </c>
      <c r="N168" s="55">
        <f t="shared" si="16"/>
        <v>6.0666666666666655</v>
      </c>
      <c r="O168" s="51">
        <v>0.5</v>
      </c>
      <c r="P168" s="97">
        <f>(N168*O168+N169*O169+N170*O170)*10</f>
        <v>60.43333333333333</v>
      </c>
      <c r="Q168" s="4"/>
      <c r="R168" s="37" t="s">
        <v>26</v>
      </c>
      <c r="S168" s="69">
        <v>1</v>
      </c>
      <c r="T168" s="41">
        <f>S168*(-1)</f>
        <v>-1</v>
      </c>
    </row>
    <row r="169" spans="1:20" ht="15.75" thickBot="1" x14ac:dyDescent="0.3">
      <c r="A169" s="24"/>
      <c r="B169" s="29" t="s">
        <v>25</v>
      </c>
      <c r="C169" s="30"/>
      <c r="D169" s="31">
        <f>(SUM(P165,P168))/2+T167+T168+T169</f>
        <v>58.966666666666669</v>
      </c>
      <c r="E169" s="33"/>
      <c r="F169" s="39"/>
      <c r="G169" s="48"/>
      <c r="H169" s="6" t="s">
        <v>13</v>
      </c>
      <c r="I169" s="63">
        <v>6.5</v>
      </c>
      <c r="J169" s="63">
        <v>5.5</v>
      </c>
      <c r="K169" s="63">
        <v>5.6</v>
      </c>
      <c r="L169" s="63">
        <v>6.3</v>
      </c>
      <c r="M169" s="63">
        <v>6.2</v>
      </c>
      <c r="N169" s="56">
        <f t="shared" si="16"/>
        <v>6.0333333333333341</v>
      </c>
      <c r="O169" s="52">
        <v>0.3</v>
      </c>
      <c r="P169" s="98"/>
      <c r="Q169" s="4"/>
      <c r="R169" s="19" t="s">
        <v>27</v>
      </c>
      <c r="S169" s="65"/>
      <c r="T169" s="41">
        <f>S169*(-2)</f>
        <v>0</v>
      </c>
    </row>
    <row r="170" spans="1:20" ht="15.75" thickBot="1" x14ac:dyDescent="0.3">
      <c r="A170" s="42"/>
      <c r="B170" s="29"/>
      <c r="C170" s="30"/>
      <c r="D170" s="30"/>
      <c r="E170" s="33"/>
      <c r="F170" s="39"/>
      <c r="G170" s="45"/>
      <c r="H170" s="49" t="s">
        <v>14</v>
      </c>
      <c r="I170" s="68">
        <v>6.5</v>
      </c>
      <c r="J170" s="68">
        <v>5.5</v>
      </c>
      <c r="K170" s="68">
        <v>5.7</v>
      </c>
      <c r="L170" s="68">
        <v>6.1</v>
      </c>
      <c r="M170" s="68">
        <v>6.2</v>
      </c>
      <c r="N170" s="58">
        <f t="shared" si="16"/>
        <v>5.9999999999999991</v>
      </c>
      <c r="O170" s="53">
        <v>0.2</v>
      </c>
      <c r="P170" s="99"/>
      <c r="Q170" s="4"/>
      <c r="R170" s="4"/>
      <c r="S170" s="4"/>
      <c r="T170" s="11"/>
    </row>
    <row r="171" spans="1:20" x14ac:dyDescent="0.25">
      <c r="A171" s="42"/>
      <c r="B171" s="29"/>
      <c r="C171" s="30"/>
      <c r="D171" s="15"/>
      <c r="E171" s="33"/>
      <c r="F171" s="39"/>
      <c r="G171" s="4"/>
      <c r="H171" s="5"/>
      <c r="I171" s="5"/>
      <c r="J171" s="5"/>
      <c r="K171" s="5"/>
      <c r="L171" s="5"/>
      <c r="M171" s="5"/>
      <c r="N171" s="4"/>
      <c r="O171" s="4"/>
      <c r="P171" s="4"/>
      <c r="Q171" s="4"/>
      <c r="R171" s="4"/>
      <c r="S171" s="4"/>
      <c r="T171" s="11"/>
    </row>
    <row r="172" spans="1:20" ht="15.75" thickBot="1" x14ac:dyDescent="0.3">
      <c r="A172" s="25"/>
      <c r="B172" s="35"/>
      <c r="C172" s="12"/>
      <c r="D172" s="13"/>
      <c r="E172" s="14"/>
      <c r="F172" s="4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4"/>
    </row>
  </sheetData>
  <mergeCells count="34">
    <mergeCell ref="P28:P30"/>
    <mergeCell ref="P5:P7"/>
    <mergeCell ref="P8:P10"/>
    <mergeCell ref="P15:P17"/>
    <mergeCell ref="P18:P20"/>
    <mergeCell ref="P25:P27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18:P120"/>
    <mergeCell ref="P125:P127"/>
    <mergeCell ref="P128:P130"/>
    <mergeCell ref="P135:P137"/>
    <mergeCell ref="P138:P140"/>
    <mergeCell ref="P95:P97"/>
    <mergeCell ref="P98:P100"/>
    <mergeCell ref="P105:P107"/>
    <mergeCell ref="P108:P110"/>
    <mergeCell ref="P115:P117"/>
    <mergeCell ref="P155:P157"/>
    <mergeCell ref="P158:P160"/>
    <mergeCell ref="P165:P167"/>
    <mergeCell ref="P168:P170"/>
    <mergeCell ref="P148:P15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2018-03-25T13:34:16Z</dcterms:modified>
</cp:coreProperties>
</file>