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H190" i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<sst xmlns="http://schemas.openxmlformats.org/spreadsheetml/2006/main" count="714" uniqueCount="70">
  <si>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</si>
  <si>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</si>
  <si>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</si>
  <si>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</si>
  <si>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</si>
  <si>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</si>
  <si>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</si>
  <si>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</si>
  <si>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</si>
  <si>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</si>
  <si>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</si>
  <si>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</si>
  <si>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</si>
  <si>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</si>
  <si>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</si>
  <si>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</si>
  <si>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</si>
  <si>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</si>
  <si>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</si>
  <si>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</si>
  <si>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</si>
  <si>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</si>
  <si>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</si>
  <si>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</si>
  <si>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</si>
  <si>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</si>
  <si>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</si>
  <si>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</si>
  <si>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</si>
  <si>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</si>
  <si>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</si>
  <si>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</si>
  <si>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</si>
  <si>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</si>
  <si>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</si>
  <si>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</si>
  <si>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</si>
  <si>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</si>
  <si>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</si>
  <si>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</si>
  <si>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</si>
  <si>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</si>
  <si>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</si>
  <si>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</si>
  <si>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</si>
  <si>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</si>
  <si>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</si>
  <si>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</si>
  <si>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</si>
  <si>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</si>
  <si>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</si>
  <si>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</si>
  <si>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</si>
  <si>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</si>
  <si>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</si>
  <si>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</si>
  <si>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</si>
  <si>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</si>
  <si>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</si>
  <si>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Team 25-34</t>
  </si>
  <si>
    <t>USVEC</t>
  </si>
  <si>
    <t>ENN</t>
  </si>
  <si>
    <t>Les Nymphéas de La Malmaison</t>
  </si>
  <si>
    <t>PSV Eindhoven</t>
  </si>
  <si>
    <t>SK Neptun</t>
  </si>
  <si>
    <t>BRASS</t>
  </si>
  <si>
    <t>Lille Université Club</t>
  </si>
  <si>
    <t>PFC</t>
  </si>
  <si>
    <t>Hyères natation synchronisée</t>
  </si>
  <si>
    <t>Wios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</si>
</sst>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6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10" fillId="7" borderId="1" xfId="0" applyFont="1" applyFill="1" applyBorder="1" applyAlignment="1" applyProtection="1">
      <alignment horizontal="center"/>
      <protection locked="0"/>
    </xf>
    <xf numFmtId="0" fontId="10" fillId="7" borderId="1" xfId="0" applyFont="1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D31" sqref="D31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51.85546875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2" t="s">
        <v>60</v>
      </c>
      <c r="D4" s="83"/>
      <c r="E4" s="76">
        <f>'MASTERS Tech Routines'!D7</f>
        <v>56.031884057971013</v>
      </c>
      <c r="F4" s="73">
        <f>'Masters Free Routines'!D9</f>
        <v>59.033333333333331</v>
      </c>
      <c r="G4" s="73">
        <f>Tableau1[[#This Row],[Tech Routine Score:]]+Tableau1[[#This Row],[Free Routine Score:]]</f>
        <v>115.06521739130434</v>
      </c>
      <c r="H4" s="73">
        <f>Tableau1[[#This Row],[Total Score (200)]]/2</f>
        <v>57.532608695652172</v>
      </c>
      <c r="I4" s="61">
        <f>RANK(Tableau1[[#This Row],[Total Score (200)]],Tableau1[Total Score (200)])</f>
        <v>4</v>
      </c>
      <c r="J4" s="77" t="str">
        <f>IF(Tableau1[[#This Row],[Free Routine Score:]]=0,"",IF(Tableau1[[#This Row],[Ranking:]]=1,"GOLD",IF(Tableau1[[#This Row],[Ranking:]]=2,"SILVER",IF(Tableau1[[#This Row],[Ranking:]]=3,"BRONZE",""))))</f>
        <v/>
      </c>
    </row>
    <row r="5" spans="2:10" x14ac:dyDescent="0.25">
      <c r="B5" s="50">
        <v>2</v>
      </c>
      <c r="C5" s="82" t="s">
        <v>61</v>
      </c>
      <c r="D5" s="84"/>
      <c r="E5" s="76">
        <f>'MASTERS Tech Routines'!D20</f>
        <v>55.439613526570056</v>
      </c>
      <c r="F5" s="73">
        <f>'Masters Free Routines'!D19</f>
        <v>55.449999999999996</v>
      </c>
      <c r="G5" s="73">
        <f>Tableau1[[#This Row],[Tech Routine Score:]]+Tableau1[[#This Row],[Free Routine Score:]]</f>
        <v>110.88961352657006</v>
      </c>
      <c r="H5" s="73">
        <f>Tableau1[[#This Row],[Total Score (200)]]/2</f>
        <v>55.44480676328503</v>
      </c>
      <c r="I5" s="61">
        <f>RANK(Tableau1[[#This Row],[Total Score (200)]],Tableau1[Total Score (200)])</f>
        <v>7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2" t="s">
        <v>62</v>
      </c>
      <c r="D6" s="83"/>
      <c r="E6" s="76">
        <f>'MASTERS Tech Routines'!D33</f>
        <v>54.96763285024155</v>
      </c>
      <c r="F6" s="73">
        <f>'Masters Free Routines'!D29</f>
        <v>56.949999999999996</v>
      </c>
      <c r="G6" s="73">
        <f>Tableau1[[#This Row],[Tech Routine Score:]]+Tableau1[[#This Row],[Free Routine Score:]]</f>
        <v>111.91763285024155</v>
      </c>
      <c r="H6" s="73">
        <f>Tableau1[[#This Row],[Total Score (200)]]/2</f>
        <v>55.958816425120773</v>
      </c>
      <c r="I6" s="61">
        <f>RANK(Tableau1[[#This Row],[Total Score (200)]],Tableau1[Total Score (200)])</f>
        <v>5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">
      <c r="B7" s="50">
        <v>4</v>
      </c>
      <c r="C7" s="85" t="s">
        <v>63</v>
      </c>
      <c r="D7" s="78"/>
      <c r="E7" s="76">
        <f>'MASTERS Tech Routines'!D46</f>
        <v>55.309178743961354</v>
      </c>
      <c r="F7" s="73">
        <f>'Masters Free Routines'!D39</f>
        <v>56.11666666666666</v>
      </c>
      <c r="G7" s="73">
        <f>Tableau1[[#This Row],[Tech Routine Score:]]+Tableau1[[#This Row],[Free Routine Score:]]</f>
        <v>111.42584541062801</v>
      </c>
      <c r="H7" s="73">
        <f>Tableau1[[#This Row],[Total Score (200)]]/2</f>
        <v>55.712922705314007</v>
      </c>
      <c r="I7" s="61">
        <f>RANK(Tableau1[[#This Row],[Total Score (200)]],Tableau1[Total Score (200)])</f>
        <v>6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">
      <c r="B8" s="50">
        <v>5</v>
      </c>
      <c r="C8" s="85" t="s">
        <v>64</v>
      </c>
      <c r="D8" s="78"/>
      <c r="E8" s="76">
        <f>'MASTERS Tech Routines'!D59</f>
        <v>52.501932367149749</v>
      </c>
      <c r="F8" s="73">
        <f>'Masters Free Routines'!D49</f>
        <v>55.216666666666669</v>
      </c>
      <c r="G8" s="73">
        <f>Tableau1[[#This Row],[Tech Routine Score:]]+Tableau1[[#This Row],[Free Routine Score:]]</f>
        <v>107.71859903381642</v>
      </c>
      <c r="H8" s="73">
        <f>Tableau1[[#This Row],[Total Score (200)]]/2</f>
        <v>53.859299516908209</v>
      </c>
      <c r="I8" s="61">
        <f>RANK(Tableau1[[#This Row],[Total Score (200)]],Tableau1[Total Score (200)])</f>
        <v>8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86" t="s">
        <v>65</v>
      </c>
      <c r="D9" s="62"/>
      <c r="E9" s="76">
        <f>'MASTERS Tech Routines'!D72</f>
        <v>54.432367149758456</v>
      </c>
      <c r="F9" s="73">
        <f>'Masters Free Routines'!D59</f>
        <v>52.45</v>
      </c>
      <c r="G9" s="73">
        <f>Tableau1[[#This Row],[Tech Routine Score:]]+Tableau1[[#This Row],[Free Routine Score:]]</f>
        <v>106.88236714975847</v>
      </c>
      <c r="H9" s="73">
        <f>Tableau1[[#This Row],[Total Score (200)]]/2</f>
        <v>53.441183574879233</v>
      </c>
      <c r="I9" s="61">
        <f>RANK(Tableau1[[#This Row],[Total Score (200)]],Tableau1[Total Score (200)])</f>
        <v>9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86" t="s">
        <v>66</v>
      </c>
      <c r="D10" s="62"/>
      <c r="E10" s="76">
        <f>'MASTERS Tech Routines'!D85</f>
        <v>60.0903381642512</v>
      </c>
      <c r="F10" s="73">
        <f>'Masters Free Routines'!D69</f>
        <v>58.416666666666671</v>
      </c>
      <c r="G10" s="73">
        <f>Tableau1[[#This Row],[Tech Routine Score:]]+Tableau1[[#This Row],[Free Routine Score:]]</f>
        <v>118.50700483091788</v>
      </c>
      <c r="H10" s="73">
        <f>Tableau1[[#This Row],[Total Score (200)]]/2</f>
        <v>59.253502415458939</v>
      </c>
      <c r="I10" s="61">
        <f>RANK(Tableau1[[#This Row],[Total Score (200)]],Tableau1[Total Score (200)])</f>
        <v>2</v>
      </c>
      <c r="J10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11" spans="2:10" x14ac:dyDescent="0.25">
      <c r="B11" s="50">
        <v>8</v>
      </c>
      <c r="C11" s="86" t="s">
        <v>67</v>
      </c>
      <c r="D11" s="62"/>
      <c r="E11" s="76">
        <f>'MASTERS Tech Routines'!D98</f>
        <v>59.190338164251209</v>
      </c>
      <c r="F11" s="73">
        <f>'Masters Free Routines'!D79</f>
        <v>57.416666666666664</v>
      </c>
      <c r="G11" s="73">
        <f>Tableau1[[#This Row],[Tech Routine Score:]]+Tableau1[[#This Row],[Free Routine Score:]]</f>
        <v>116.60700483091787</v>
      </c>
      <c r="H11" s="73">
        <f>Tableau1[[#This Row],[Total Score (200)]]/2</f>
        <v>58.303502415458937</v>
      </c>
      <c r="I11" s="61">
        <f>RANK(Tableau1[[#This Row],[Total Score (200)]],Tableau1[Total Score (200)])</f>
        <v>3</v>
      </c>
      <c r="J11" s="77" t="str">
        <f>IF(Tableau1[[#This Row],[Free Routine Score:]]=0,"",IF(Tableau1[[#This Row],[Ranking:]]=1,"GOLD",IF(Tableau1[[#This Row],[Ranking:]]=2,"SILVER",IF(Tableau1[[#This Row],[Ranking:]]=3,"BRONZE",""))))</f>
        <v>BRONZE</v>
      </c>
    </row>
    <row r="12" spans="2:10" x14ac:dyDescent="0.25">
      <c r="B12" s="50">
        <v>9</v>
      </c>
      <c r="C12" s="86" t="s">
        <v>68</v>
      </c>
      <c r="D12" s="62"/>
      <c r="E12" s="76">
        <f>'MASTERS Tech Routines'!D111</f>
        <v>63.341062801932367</v>
      </c>
      <c r="F12" s="73">
        <f>'Masters Free Routines'!D89</f>
        <v>64.716666666666669</v>
      </c>
      <c r="G12" s="73">
        <f>Tableau1[[#This Row],[Tech Routine Score:]]+Tableau1[[#This Row],[Free Routine Score:]]</f>
        <v>128.05772946859904</v>
      </c>
      <c r="H12" s="73">
        <f>Tableau1[[#This Row],[Total Score (200)]]/2</f>
        <v>64.028864734299518</v>
      </c>
      <c r="I12" s="61">
        <f>RANK(Tableau1[[#This Row],[Total Score (200)]],Tableau1[Total Score (200)])</f>
        <v>1</v>
      </c>
      <c r="J12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13" spans="2:10" x14ac:dyDescent="0.25">
      <c r="B13" s="50">
        <v>10</v>
      </c>
      <c r="C13" s="86" t="s">
        <v>69</v>
      </c>
      <c r="D13" s="62"/>
      <c r="E13" s="76">
        <f>'MASTERS Tech Routines'!D124</f>
        <v>-1.5</v>
      </c>
      <c r="F13" s="73">
        <f>'Masters Free Routines'!D99</f>
        <v>55.81666666666667</v>
      </c>
      <c r="G13" s="73">
        <f>Tableau1[[#This Row],[Tech Routine Score:]]+Tableau1[[#This Row],[Free Routine Score:]]</f>
        <v>54.31666666666667</v>
      </c>
      <c r="H13" s="73">
        <f>Tableau1[[#This Row],[Total Score (200)]]/2</f>
        <v>27.158333333333335</v>
      </c>
      <c r="I13" s="61">
        <f>RANK(Tableau1[[#This Row],[Total Score (200)]],Tableau1[Total Score (200)])</f>
        <v>10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86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11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11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11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11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11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78" zoomScale="70" zoomScaleNormal="70" workbookViewId="0">
      <selection activeCell="S97" sqref="S97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59</v>
      </c>
      <c r="B3" s="26" t="s">
        <v>23</v>
      </c>
      <c r="C3" s="28"/>
      <c r="D3" s="60" t="str">
        <f>Summary!C4</f>
        <v>USVEC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>
        <f>Summary!D4</f>
        <v>0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5.7</v>
      </c>
      <c r="J6" s="63">
        <v>5.7</v>
      </c>
      <c r="K6" s="63">
        <v>6.2</v>
      </c>
      <c r="L6" s="63">
        <v>5.9</v>
      </c>
      <c r="M6" s="63">
        <v>5.6</v>
      </c>
      <c r="N6" s="91">
        <f>SUM(I6:M6)-MIN(I6:M6)-MAX(I6:M6)</f>
        <v>17.3</v>
      </c>
      <c r="O6" s="92"/>
      <c r="P6" s="4" t="s">
        <v>53</v>
      </c>
      <c r="Q6" s="4"/>
      <c r="R6" s="18" t="s">
        <v>56</v>
      </c>
      <c r="S6" s="64">
        <v>2</v>
      </c>
      <c r="T6" s="41">
        <f>S6*(-0.5)</f>
        <v>-1</v>
      </c>
    </row>
    <row r="7" spans="1:20" x14ac:dyDescent="0.25">
      <c r="A7" s="24"/>
      <c r="B7" s="29" t="s">
        <v>25</v>
      </c>
      <c r="C7" s="30"/>
      <c r="D7" s="31">
        <f>O13+(SUM(T6:T9))</f>
        <v>56.031884057971013</v>
      </c>
      <c r="E7" s="33"/>
      <c r="F7" s="10"/>
      <c r="G7" s="2" t="s">
        <v>50</v>
      </c>
      <c r="H7" s="2"/>
      <c r="I7" s="63">
        <v>5.8</v>
      </c>
      <c r="J7" s="63">
        <v>5.6</v>
      </c>
      <c r="K7" s="63">
        <v>5.7</v>
      </c>
      <c r="L7" s="63">
        <v>5.3</v>
      </c>
      <c r="M7" s="63">
        <v>6.2</v>
      </c>
      <c r="N7" s="91">
        <f t="shared" ref="N7" si="0">SUM(I7:M7)-MIN(I7:M7)-MAX(I7:M7)</f>
        <v>17.099999999999998</v>
      </c>
      <c r="O7" s="92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5.6</v>
      </c>
      <c r="J8" s="63">
        <v>5.8</v>
      </c>
      <c r="K8" s="63">
        <v>5.8</v>
      </c>
      <c r="L8" s="63">
        <v>5.8</v>
      </c>
      <c r="M8" s="63">
        <v>6.2</v>
      </c>
      <c r="N8" s="79">
        <f>((SUM(I8:M8)-MIN(I8:M8)-MAX(I8:M8))/3)*H8</f>
        <v>9.2800000000000011</v>
      </c>
      <c r="O8" s="87">
        <f>SUM(N8:N12)/SUM(H8:H12)*4</f>
        <v>22.631884057971014</v>
      </c>
      <c r="P8" s="90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5.4</v>
      </c>
      <c r="J9" s="63">
        <v>5.5</v>
      </c>
      <c r="K9" s="63">
        <v>6</v>
      </c>
      <c r="L9" s="63">
        <v>5.7</v>
      </c>
      <c r="M9" s="63">
        <v>6.4</v>
      </c>
      <c r="N9" s="20">
        <f t="shared" ref="N9:N12" si="1">((SUM(I9:M9)-MIN(I9:M9)-MAX(I9:M9))/3)*H9</f>
        <v>7.4533333333333349</v>
      </c>
      <c r="O9" s="88"/>
      <c r="P9" s="90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5.2</v>
      </c>
      <c r="J10" s="63">
        <v>5.4</v>
      </c>
      <c r="K10" s="63">
        <v>5.4</v>
      </c>
      <c r="L10" s="63">
        <v>5.6</v>
      </c>
      <c r="M10" s="63">
        <v>6.4</v>
      </c>
      <c r="N10" s="20">
        <f t="shared" si="1"/>
        <v>6.0133333333333328</v>
      </c>
      <c r="O10" s="88"/>
      <c r="P10" s="90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5.3</v>
      </c>
      <c r="J11" s="63">
        <v>5.5</v>
      </c>
      <c r="K11" s="63">
        <v>5.6</v>
      </c>
      <c r="L11" s="63">
        <v>5.7</v>
      </c>
      <c r="M11" s="63">
        <v>6.3</v>
      </c>
      <c r="N11" s="20">
        <f t="shared" si="1"/>
        <v>7.2799999999999985</v>
      </c>
      <c r="O11" s="88"/>
      <c r="P11" s="90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</v>
      </c>
      <c r="J12" s="63">
        <v>5.6</v>
      </c>
      <c r="K12" s="63">
        <v>5.7</v>
      </c>
      <c r="L12" s="63">
        <v>5.6</v>
      </c>
      <c r="M12" s="63">
        <v>6.2</v>
      </c>
      <c r="N12" s="20">
        <f t="shared" si="1"/>
        <v>9.0133333333333336</v>
      </c>
      <c r="O12" s="89"/>
      <c r="P12" s="90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0" t="s">
        <v>51</v>
      </c>
      <c r="O13" s="81">
        <f>O8+N7+N6</f>
        <v>57.031884057971013</v>
      </c>
      <c r="P13" s="81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Team 25-34</v>
      </c>
      <c r="B16" s="26" t="s">
        <v>23</v>
      </c>
      <c r="C16" s="28"/>
      <c r="D16" s="60" t="str">
        <f>Summary!C5</f>
        <v>ENN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>
        <f>Summary!D5</f>
        <v>0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</v>
      </c>
      <c r="J19" s="63">
        <v>5.5</v>
      </c>
      <c r="K19" s="63">
        <v>5.6</v>
      </c>
      <c r="L19" s="63">
        <v>5.3</v>
      </c>
      <c r="M19" s="63">
        <v>5.4</v>
      </c>
      <c r="N19" s="91">
        <f>SUM(I19:M19)-MIN(I19:M19)-MAX(I19:M19)</f>
        <v>16.200000000000003</v>
      </c>
      <c r="O19" s="92"/>
      <c r="P19" s="4" t="s">
        <v>53</v>
      </c>
      <c r="Q19" s="4"/>
      <c r="R19" s="18" t="s">
        <v>56</v>
      </c>
      <c r="S19" s="64">
        <v>1</v>
      </c>
      <c r="T19" s="41">
        <f>S19*(-0.5)</f>
        <v>-0.5</v>
      </c>
    </row>
    <row r="20" spans="1:20" x14ac:dyDescent="0.25">
      <c r="A20" s="24"/>
      <c r="B20" s="29" t="s">
        <v>25</v>
      </c>
      <c r="C20" s="30"/>
      <c r="D20" s="31">
        <f>O26+(SUM(T19:T22))</f>
        <v>55.439613526570056</v>
      </c>
      <c r="E20" s="33"/>
      <c r="F20" s="10"/>
      <c r="G20" s="2" t="s">
        <v>50</v>
      </c>
      <c r="H20" s="2"/>
      <c r="I20" s="63">
        <v>5.6</v>
      </c>
      <c r="J20" s="63">
        <v>5.4</v>
      </c>
      <c r="K20" s="63">
        <v>5.9</v>
      </c>
      <c r="L20" s="63">
        <v>5.6</v>
      </c>
      <c r="M20" s="63">
        <v>5.5</v>
      </c>
      <c r="N20" s="91">
        <f t="shared" ref="N20" si="2">SUM(I20:M20)-MIN(I20:M20)-MAX(I20:M20)</f>
        <v>16.700000000000003</v>
      </c>
      <c r="O20" s="92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5.6</v>
      </c>
      <c r="J21" s="63">
        <v>5.8</v>
      </c>
      <c r="K21" s="63">
        <v>5.8</v>
      </c>
      <c r="L21" s="63">
        <v>5.7</v>
      </c>
      <c r="M21" s="63">
        <v>6.3</v>
      </c>
      <c r="N21" s="79">
        <f>((SUM(I21:M21)-MIN(I21:M21)-MAX(I21:M21))/3)*H21</f>
        <v>9.2266666666666666</v>
      </c>
      <c r="O21" s="87">
        <f>SUM(N21:N25)/SUM(H21:H25)*4</f>
        <v>23.039613526570051</v>
      </c>
      <c r="P21" s="90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5.5</v>
      </c>
      <c r="J22" s="63">
        <v>5.6</v>
      </c>
      <c r="K22" s="63">
        <v>6.1</v>
      </c>
      <c r="L22" s="63">
        <v>5.6</v>
      </c>
      <c r="M22" s="63">
        <v>6.3</v>
      </c>
      <c r="N22" s="20">
        <f t="shared" ref="N22:N25" si="3">((SUM(I22:M22)-MIN(I22:M22)-MAX(I22:M22))/3)*H22</f>
        <v>7.4966666666666653</v>
      </c>
      <c r="O22" s="88"/>
      <c r="P22" s="90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5.4</v>
      </c>
      <c r="J23" s="63">
        <v>5.5</v>
      </c>
      <c r="K23" s="63">
        <v>5.7</v>
      </c>
      <c r="L23" s="63">
        <v>5.8</v>
      </c>
      <c r="M23" s="63">
        <v>6.4</v>
      </c>
      <c r="N23" s="20">
        <f t="shared" si="3"/>
        <v>6.2333333333333361</v>
      </c>
      <c r="O23" s="88"/>
      <c r="P23" s="90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5.6</v>
      </c>
      <c r="J24" s="63">
        <v>5.6</v>
      </c>
      <c r="K24" s="63">
        <v>5.9</v>
      </c>
      <c r="L24" s="63">
        <v>5.7</v>
      </c>
      <c r="M24" s="63">
        <v>6.5</v>
      </c>
      <c r="N24" s="20">
        <f t="shared" si="3"/>
        <v>7.4533333333333349</v>
      </c>
      <c r="O24" s="88"/>
      <c r="P24" s="90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5.3</v>
      </c>
      <c r="J25" s="63">
        <v>5.8</v>
      </c>
      <c r="K25" s="63">
        <v>6.2</v>
      </c>
      <c r="L25" s="63">
        <v>5.5</v>
      </c>
      <c r="M25" s="63">
        <v>6.3</v>
      </c>
      <c r="N25" s="20">
        <f t="shared" si="3"/>
        <v>9.3333333333333339</v>
      </c>
      <c r="O25" s="89"/>
      <c r="P25" s="90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0" t="s">
        <v>51</v>
      </c>
      <c r="O26" s="81">
        <f>O21+N20+N19</f>
        <v>55.939613526570056</v>
      </c>
      <c r="P26" s="81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Team 25-34</v>
      </c>
      <c r="B29" s="26" t="s">
        <v>23</v>
      </c>
      <c r="C29" s="28"/>
      <c r="D29" s="60" t="str">
        <f>Summary!C6</f>
        <v>Les Nymphéas de La Malmaison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>
        <v>4.8</v>
      </c>
      <c r="J32" s="63">
        <v>5.8</v>
      </c>
      <c r="K32" s="63">
        <v>5.9</v>
      </c>
      <c r="L32" s="63">
        <v>5.4</v>
      </c>
      <c r="M32" s="63">
        <v>5.7</v>
      </c>
      <c r="N32" s="91">
        <f>SUM(I32:M32)-MIN(I32:M32)-MAX(I32:M32)</f>
        <v>16.899999999999999</v>
      </c>
      <c r="O32" s="92"/>
      <c r="P32" s="4" t="s">
        <v>53</v>
      </c>
      <c r="Q32" s="4"/>
      <c r="R32" s="18" t="s">
        <v>56</v>
      </c>
      <c r="S32" s="64">
        <v>2</v>
      </c>
      <c r="T32" s="41">
        <f>S32*(-0.5)</f>
        <v>-1</v>
      </c>
    </row>
    <row r="33" spans="1:20" x14ac:dyDescent="0.25">
      <c r="A33" s="24"/>
      <c r="B33" s="29" t="s">
        <v>25</v>
      </c>
      <c r="C33" s="30"/>
      <c r="D33" s="31">
        <f>O39+SUM(T32:T35)</f>
        <v>54.96763285024155</v>
      </c>
      <c r="E33" s="33"/>
      <c r="F33" s="10"/>
      <c r="G33" s="2" t="s">
        <v>50</v>
      </c>
      <c r="H33" s="2"/>
      <c r="I33" s="63">
        <v>5.2</v>
      </c>
      <c r="J33" s="63">
        <v>5.4</v>
      </c>
      <c r="K33" s="63">
        <v>5.6</v>
      </c>
      <c r="L33" s="63">
        <v>5.0999999999999996</v>
      </c>
      <c r="M33" s="63">
        <v>5.2</v>
      </c>
      <c r="N33" s="91">
        <f t="shared" ref="N33" si="4">SUM(I33:M33)-MIN(I33:M33)-MAX(I33:M33)</f>
        <v>15.800000000000006</v>
      </c>
      <c r="O33" s="92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>
        <v>5.8</v>
      </c>
      <c r="J34" s="63">
        <v>5.8</v>
      </c>
      <c r="K34" s="63">
        <v>6.3</v>
      </c>
      <c r="L34" s="63">
        <v>6.1</v>
      </c>
      <c r="M34" s="63">
        <v>6.4</v>
      </c>
      <c r="N34" s="79">
        <f>((SUM(I34:M34)-MIN(I34:M34)-MAX(I34:M34))/3)*H34</f>
        <v>9.7066666666666652</v>
      </c>
      <c r="O34" s="87">
        <f>SUM(N34:N38)/SUM(H34:H38)*4</f>
        <v>23.267632850241547</v>
      </c>
      <c r="P34" s="90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>
        <v>5.4</v>
      </c>
      <c r="J35" s="63">
        <v>5.6</v>
      </c>
      <c r="K35" s="63">
        <v>5.7</v>
      </c>
      <c r="L35" s="63">
        <v>6</v>
      </c>
      <c r="M35" s="63">
        <v>6.3</v>
      </c>
      <c r="N35" s="20">
        <f t="shared" ref="N35:N38" si="5">((SUM(I35:M35)-MIN(I35:M35)-MAX(I35:M35))/3)*H35</f>
        <v>7.496666666666667</v>
      </c>
      <c r="O35" s="88"/>
      <c r="P35" s="90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>
        <v>5.3</v>
      </c>
      <c r="J36" s="63">
        <v>5.4</v>
      </c>
      <c r="K36" s="63">
        <v>5.6</v>
      </c>
      <c r="L36" s="63">
        <v>6</v>
      </c>
      <c r="M36" s="63">
        <v>6.3</v>
      </c>
      <c r="N36" s="20">
        <f t="shared" si="5"/>
        <v>6.2333333333333325</v>
      </c>
      <c r="O36" s="88"/>
      <c r="P36" s="90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>
        <v>5.0999999999999996</v>
      </c>
      <c r="J37" s="63">
        <v>5.5</v>
      </c>
      <c r="K37" s="63">
        <v>5.5</v>
      </c>
      <c r="L37" s="63">
        <v>6</v>
      </c>
      <c r="M37" s="63">
        <v>6.4</v>
      </c>
      <c r="N37" s="20">
        <f t="shared" si="5"/>
        <v>7.3666666666666671</v>
      </c>
      <c r="O37" s="88"/>
      <c r="P37" s="90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>
        <v>5.0999999999999996</v>
      </c>
      <c r="J38" s="63">
        <v>5.6</v>
      </c>
      <c r="K38" s="63">
        <v>6</v>
      </c>
      <c r="L38" s="63">
        <v>5.9</v>
      </c>
      <c r="M38" s="63">
        <v>6.1</v>
      </c>
      <c r="N38" s="20">
        <f t="shared" si="5"/>
        <v>9.3333333333333339</v>
      </c>
      <c r="O38" s="89"/>
      <c r="P38" s="90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0" t="s">
        <v>51</v>
      </c>
      <c r="O39" s="81">
        <f>O34+N33+N32</f>
        <v>55.96763285024155</v>
      </c>
      <c r="P39" s="81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Team 25-34</v>
      </c>
      <c r="B42" s="26" t="s">
        <v>23</v>
      </c>
      <c r="C42" s="28"/>
      <c r="D42" s="60" t="str">
        <f>Summary!C7</f>
        <v>PSV Eindhoven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>
        <v>5.3</v>
      </c>
      <c r="J45" s="63">
        <v>5.6</v>
      </c>
      <c r="K45" s="63">
        <v>6</v>
      </c>
      <c r="L45" s="63">
        <v>5.4</v>
      </c>
      <c r="M45" s="63">
        <v>5.5</v>
      </c>
      <c r="N45" s="91">
        <f>SUM(I45:M45)-MIN(I45:M45)-MAX(I45:M45)</f>
        <v>16.499999999999996</v>
      </c>
      <c r="O45" s="92"/>
      <c r="P45" s="4" t="s">
        <v>53</v>
      </c>
      <c r="Q45" s="4"/>
      <c r="R45" s="18" t="s">
        <v>56</v>
      </c>
      <c r="S45" s="64">
        <v>1</v>
      </c>
      <c r="T45" s="41">
        <f>S45*(-0.5)</f>
        <v>-0.5</v>
      </c>
    </row>
    <row r="46" spans="1:20" x14ac:dyDescent="0.25">
      <c r="A46" s="24"/>
      <c r="B46" s="29" t="s">
        <v>25</v>
      </c>
      <c r="C46" s="30"/>
      <c r="D46" s="31">
        <f>O52+SUM(T45:T48)</f>
        <v>55.309178743961354</v>
      </c>
      <c r="E46" s="33"/>
      <c r="F46" s="10"/>
      <c r="G46" s="2" t="s">
        <v>50</v>
      </c>
      <c r="H46" s="2"/>
      <c r="I46" s="63">
        <v>5.5</v>
      </c>
      <c r="J46" s="63">
        <v>5.3</v>
      </c>
      <c r="K46" s="63">
        <v>5.8</v>
      </c>
      <c r="L46" s="63">
        <v>5.2</v>
      </c>
      <c r="M46" s="63">
        <v>5.4</v>
      </c>
      <c r="N46" s="91">
        <f t="shared" ref="N46" si="6">SUM(I46:M46)-MIN(I46:M46)-MAX(I46:M46)</f>
        <v>16.200000000000003</v>
      </c>
      <c r="O46" s="92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>
        <v>5.8</v>
      </c>
      <c r="J47" s="63">
        <v>5.8</v>
      </c>
      <c r="K47" s="63">
        <v>5.8</v>
      </c>
      <c r="L47" s="63">
        <v>5.9</v>
      </c>
      <c r="M47" s="63">
        <v>6.4</v>
      </c>
      <c r="N47" s="79">
        <f>((SUM(I47:M47)-MIN(I47:M47)-MAX(I47:M47))/3)*H47</f>
        <v>9.3333333333333304</v>
      </c>
      <c r="O47" s="87">
        <f>SUM(N47:N51)/SUM(H47:H51)*4</f>
        <v>23.109178743961348</v>
      </c>
      <c r="P47" s="90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>
        <v>5.3</v>
      </c>
      <c r="J48" s="63">
        <v>5.5</v>
      </c>
      <c r="K48" s="63">
        <v>6</v>
      </c>
      <c r="L48" s="63">
        <v>5.9</v>
      </c>
      <c r="M48" s="63">
        <v>6.4</v>
      </c>
      <c r="N48" s="20">
        <f t="shared" ref="N48:N51" si="7">((SUM(I48:M48)-MIN(I48:M48)-MAX(I48:M48))/3)*H48</f>
        <v>7.54</v>
      </c>
      <c r="O48" s="88"/>
      <c r="P48" s="90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>
        <v>5.4</v>
      </c>
      <c r="J49" s="63">
        <v>5.2</v>
      </c>
      <c r="K49" s="63">
        <v>5.9</v>
      </c>
      <c r="L49" s="63">
        <v>6.2</v>
      </c>
      <c r="M49" s="63">
        <v>6.3</v>
      </c>
      <c r="N49" s="20">
        <f t="shared" si="7"/>
        <v>6.416666666666667</v>
      </c>
      <c r="O49" s="88"/>
      <c r="P49" s="90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>
        <v>5.7</v>
      </c>
      <c r="J50" s="63">
        <v>5.3</v>
      </c>
      <c r="K50" s="63">
        <v>5.5</v>
      </c>
      <c r="L50" s="63">
        <v>6</v>
      </c>
      <c r="M50" s="63">
        <v>6.3</v>
      </c>
      <c r="N50" s="20">
        <f t="shared" si="7"/>
        <v>7.453333333333334</v>
      </c>
      <c r="O50" s="88"/>
      <c r="P50" s="90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>
        <v>5.6</v>
      </c>
      <c r="J51" s="63">
        <v>5.5</v>
      </c>
      <c r="K51" s="63">
        <v>5.6</v>
      </c>
      <c r="L51" s="63">
        <v>5.9</v>
      </c>
      <c r="M51" s="63">
        <v>6.3</v>
      </c>
      <c r="N51" s="20">
        <f t="shared" si="7"/>
        <v>9.120000000000001</v>
      </c>
      <c r="O51" s="89"/>
      <c r="P51" s="90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0" t="s">
        <v>51</v>
      </c>
      <c r="O52" s="81">
        <f>O47+N46+N45</f>
        <v>55.809178743961354</v>
      </c>
      <c r="P52" s="81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Team 25-34</v>
      </c>
      <c r="B55" s="26" t="s">
        <v>23</v>
      </c>
      <c r="C55" s="28"/>
      <c r="D55" s="60" t="str">
        <f>Summary!C8</f>
        <v>SK Neptun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>
        <v>5.0999999999999996</v>
      </c>
      <c r="J58" s="63">
        <v>5.3</v>
      </c>
      <c r="K58" s="63">
        <v>5.4</v>
      </c>
      <c r="L58" s="63">
        <v>5.3</v>
      </c>
      <c r="M58" s="63">
        <v>5.2</v>
      </c>
      <c r="N58" s="91">
        <f>SUM(I58:M58)-MIN(I58:M58)-MAX(I58:M58)</f>
        <v>15.799999999999995</v>
      </c>
      <c r="O58" s="92"/>
      <c r="P58" s="4" t="s">
        <v>53</v>
      </c>
      <c r="Q58" s="4"/>
      <c r="R58" s="18" t="s">
        <v>56</v>
      </c>
      <c r="S58" s="64">
        <v>3</v>
      </c>
      <c r="T58" s="41">
        <f>S58*(-0.5)</f>
        <v>-1.5</v>
      </c>
    </row>
    <row r="59" spans="1:20" x14ac:dyDescent="0.25">
      <c r="A59" s="24"/>
      <c r="B59" s="29" t="s">
        <v>25</v>
      </c>
      <c r="C59" s="30"/>
      <c r="D59" s="31">
        <f>O65+SUM(T58:T61)</f>
        <v>52.501932367149749</v>
      </c>
      <c r="E59" s="33"/>
      <c r="F59" s="10"/>
      <c r="G59" s="2" t="s">
        <v>50</v>
      </c>
      <c r="H59" s="2"/>
      <c r="I59" s="63">
        <v>5.3</v>
      </c>
      <c r="J59" s="63">
        <v>5.2</v>
      </c>
      <c r="K59" s="63">
        <v>5.3</v>
      </c>
      <c r="L59" s="63">
        <v>4.9000000000000004</v>
      </c>
      <c r="M59" s="63">
        <v>5.3</v>
      </c>
      <c r="N59" s="91">
        <f t="shared" ref="N59" si="8">SUM(I59:M59)-MIN(I59:M59)-MAX(I59:M59)</f>
        <v>15.8</v>
      </c>
      <c r="O59" s="92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>
        <v>5.4</v>
      </c>
      <c r="J60" s="63">
        <v>5.2</v>
      </c>
      <c r="K60" s="63">
        <v>5.7</v>
      </c>
      <c r="L60" s="63">
        <v>6</v>
      </c>
      <c r="M60" s="63">
        <v>6.2</v>
      </c>
      <c r="N60" s="79">
        <f>((SUM(I60:M60)-MIN(I60:M60)-MAX(I60:M60))/3)*H60</f>
        <v>9.120000000000001</v>
      </c>
      <c r="O60" s="87">
        <f>SUM(N60:N64)/SUM(H60:H64)*4</f>
        <v>22.401932367149755</v>
      </c>
      <c r="P60" s="90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>
        <v>5.7</v>
      </c>
      <c r="J61" s="63">
        <v>5.6</v>
      </c>
      <c r="K61" s="63">
        <v>5.4</v>
      </c>
      <c r="L61" s="63">
        <v>6</v>
      </c>
      <c r="M61" s="63">
        <v>6.3</v>
      </c>
      <c r="N61" s="20">
        <f t="shared" ref="N61:N64" si="9">((SUM(I61:M61)-MIN(I61:M61)-MAX(I61:M61))/3)*H61</f>
        <v>7.496666666666667</v>
      </c>
      <c r="O61" s="88"/>
      <c r="P61" s="90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>
        <v>5.0999999999999996</v>
      </c>
      <c r="J62" s="63">
        <v>5.4</v>
      </c>
      <c r="K62" s="63">
        <v>5.3</v>
      </c>
      <c r="L62" s="63">
        <v>5.9</v>
      </c>
      <c r="M62" s="63">
        <v>6.2</v>
      </c>
      <c r="N62" s="20">
        <f t="shared" si="9"/>
        <v>6.0866666666666687</v>
      </c>
      <c r="O62" s="88"/>
      <c r="P62" s="90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>
        <v>5.7</v>
      </c>
      <c r="J63" s="63">
        <v>5</v>
      </c>
      <c r="K63" s="63">
        <v>5.2</v>
      </c>
      <c r="L63" s="63">
        <v>5.7</v>
      </c>
      <c r="M63" s="63">
        <v>6.2</v>
      </c>
      <c r="N63" s="20">
        <f t="shared" si="9"/>
        <v>7.1933333333333325</v>
      </c>
      <c r="O63" s="88"/>
      <c r="P63" s="90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>
        <v>5.0999999999999996</v>
      </c>
      <c r="J64" s="63">
        <v>4.8</v>
      </c>
      <c r="K64" s="63">
        <v>5.4</v>
      </c>
      <c r="L64" s="63">
        <v>6</v>
      </c>
      <c r="M64" s="63">
        <v>5.9</v>
      </c>
      <c r="N64" s="20">
        <f t="shared" si="9"/>
        <v>8.7466666666666644</v>
      </c>
      <c r="O64" s="89"/>
      <c r="P64" s="90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0" t="s">
        <v>51</v>
      </c>
      <c r="O65" s="81">
        <f>O60+N59+N58</f>
        <v>54.001932367149749</v>
      </c>
      <c r="P65" s="81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Team 25-34</v>
      </c>
      <c r="B68" s="26" t="s">
        <v>23</v>
      </c>
      <c r="C68" s="28"/>
      <c r="D68" s="60" t="str">
        <f>Summary!C9</f>
        <v>BRASS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>
        <v>5.2</v>
      </c>
      <c r="J71" s="63">
        <v>5.3</v>
      </c>
      <c r="K71" s="63">
        <v>6.2</v>
      </c>
      <c r="L71" s="63">
        <v>5.8</v>
      </c>
      <c r="M71" s="63">
        <v>5.5</v>
      </c>
      <c r="N71" s="91">
        <f>SUM(I71:M71)-MIN(I71:M71)-MAX(I71:M71)</f>
        <v>16.600000000000001</v>
      </c>
      <c r="O71" s="92"/>
      <c r="P71" s="4" t="s">
        <v>53</v>
      </c>
      <c r="Q71" s="4"/>
      <c r="R71" s="18" t="s">
        <v>56</v>
      </c>
      <c r="S71" s="64">
        <v>2</v>
      </c>
      <c r="T71" s="41">
        <f>S71*(-0.5)</f>
        <v>-1</v>
      </c>
    </row>
    <row r="72" spans="1:20" x14ac:dyDescent="0.25">
      <c r="A72" s="24"/>
      <c r="B72" s="29" t="s">
        <v>25</v>
      </c>
      <c r="C72" s="30"/>
      <c r="D72" s="31">
        <f>O78+SUM(T71:T74)</f>
        <v>54.432367149758456</v>
      </c>
      <c r="E72" s="33"/>
      <c r="F72" s="10"/>
      <c r="G72" s="2" t="s">
        <v>50</v>
      </c>
      <c r="H72" s="2"/>
      <c r="I72" s="63">
        <v>5.4</v>
      </c>
      <c r="J72" s="63">
        <v>5.3</v>
      </c>
      <c r="K72" s="63">
        <v>5.5</v>
      </c>
      <c r="L72" s="63">
        <v>5.4</v>
      </c>
      <c r="M72" s="63">
        <v>5.2</v>
      </c>
      <c r="N72" s="91">
        <f t="shared" ref="N72" si="10">SUM(I72:M72)-MIN(I72:M72)-MAX(I72:M72)</f>
        <v>16.100000000000001</v>
      </c>
      <c r="O72" s="92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>
        <v>5.7</v>
      </c>
      <c r="J73" s="63">
        <v>5.4</v>
      </c>
      <c r="K73" s="63">
        <v>5.8</v>
      </c>
      <c r="L73" s="63">
        <v>5.8</v>
      </c>
      <c r="M73" s="63">
        <v>6.3</v>
      </c>
      <c r="N73" s="79">
        <f>((SUM(I73:M73)-MIN(I73:M73)-MAX(I73:M73))/3)*H73</f>
        <v>9.2266666666666666</v>
      </c>
      <c r="O73" s="87">
        <f>SUM(N73:N77)/SUM(H73:H77)*4</f>
        <v>22.732367149758456</v>
      </c>
      <c r="P73" s="90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>
        <v>5.6</v>
      </c>
      <c r="J74" s="63">
        <v>6</v>
      </c>
      <c r="K74" s="63">
        <v>6</v>
      </c>
      <c r="L74" s="63">
        <v>5.7</v>
      </c>
      <c r="M74" s="63">
        <v>6.5</v>
      </c>
      <c r="N74" s="20">
        <f t="shared" ref="N74:N77" si="11">((SUM(I74:M74)-MIN(I74:M74)-MAX(I74:M74))/3)*H74</f>
        <v>7.6700000000000017</v>
      </c>
      <c r="O74" s="88"/>
      <c r="P74" s="90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>
        <v>5.7</v>
      </c>
      <c r="J75" s="63">
        <v>4.8</v>
      </c>
      <c r="K75" s="63">
        <v>5.7</v>
      </c>
      <c r="L75" s="63">
        <v>5.7</v>
      </c>
      <c r="M75" s="63">
        <v>6.2</v>
      </c>
      <c r="N75" s="20">
        <f t="shared" si="11"/>
        <v>6.27</v>
      </c>
      <c r="O75" s="88"/>
      <c r="P75" s="90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>
        <v>5.2</v>
      </c>
      <c r="J76" s="63">
        <v>5</v>
      </c>
      <c r="K76" s="63">
        <v>5.6</v>
      </c>
      <c r="L76" s="63">
        <v>5.8</v>
      </c>
      <c r="M76" s="63">
        <v>6</v>
      </c>
      <c r="N76" s="20">
        <f t="shared" si="11"/>
        <v>7.1933333333333325</v>
      </c>
      <c r="O76" s="88"/>
      <c r="P76" s="90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>
        <v>5.5</v>
      </c>
      <c r="J77" s="63">
        <v>5.2</v>
      </c>
      <c r="K77" s="63">
        <v>5.4</v>
      </c>
      <c r="L77" s="63">
        <v>5.7</v>
      </c>
      <c r="M77" s="63">
        <v>5.8</v>
      </c>
      <c r="N77" s="20">
        <f t="shared" si="11"/>
        <v>8.8533333333333353</v>
      </c>
      <c r="O77" s="89"/>
      <c r="P77" s="90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0" t="s">
        <v>51</v>
      </c>
      <c r="O78" s="81">
        <f>O73+N72+N71</f>
        <v>55.432367149758456</v>
      </c>
      <c r="P78" s="81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Team 25-34</v>
      </c>
      <c r="B81" s="26" t="s">
        <v>23</v>
      </c>
      <c r="C81" s="28"/>
      <c r="D81" s="60" t="str">
        <f>Summary!C10</f>
        <v>Lille Université Club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>
        <v>5.8</v>
      </c>
      <c r="J84" s="63">
        <v>6.2</v>
      </c>
      <c r="K84" s="63">
        <v>6.4</v>
      </c>
      <c r="L84" s="63">
        <v>6.1</v>
      </c>
      <c r="M84" s="63">
        <v>6</v>
      </c>
      <c r="N84" s="91">
        <f>SUM(I84:M84)-MIN(I84:M84)-MAX(I84:M84)</f>
        <v>18.299999999999997</v>
      </c>
      <c r="O84" s="92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60.0903381642512</v>
      </c>
      <c r="E85" s="33"/>
      <c r="F85" s="10"/>
      <c r="G85" s="2" t="s">
        <v>50</v>
      </c>
      <c r="H85" s="2"/>
      <c r="I85" s="63">
        <v>5.9</v>
      </c>
      <c r="J85" s="63">
        <v>5.5</v>
      </c>
      <c r="K85" s="63">
        <v>6.1</v>
      </c>
      <c r="L85" s="63">
        <v>5.8</v>
      </c>
      <c r="M85" s="63">
        <v>6.1</v>
      </c>
      <c r="N85" s="91">
        <f t="shared" ref="N85" si="12">SUM(I85:M85)-MIN(I85:M85)-MAX(I85:M85)</f>
        <v>17.799999999999997</v>
      </c>
      <c r="O85" s="92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>
        <v>6.2</v>
      </c>
      <c r="J86" s="63">
        <v>5.6</v>
      </c>
      <c r="K86" s="63">
        <v>6</v>
      </c>
      <c r="L86" s="63">
        <v>6.2</v>
      </c>
      <c r="M86" s="63">
        <v>6.5</v>
      </c>
      <c r="N86" s="79">
        <f>((SUM(I86:M86)-MIN(I86:M86)-MAX(I86:M86))/3)*H86</f>
        <v>9.8133333333333326</v>
      </c>
      <c r="O86" s="87">
        <f>SUM(N86:N90)/SUM(H86:H90)*4</f>
        <v>23.990338164251206</v>
      </c>
      <c r="P86" s="90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>
        <v>5.8</v>
      </c>
      <c r="J87" s="63">
        <v>5.7</v>
      </c>
      <c r="K87" s="63">
        <v>5.8</v>
      </c>
      <c r="L87" s="63">
        <v>6.1</v>
      </c>
      <c r="M87" s="63">
        <v>6.4</v>
      </c>
      <c r="N87" s="20">
        <f t="shared" ref="N87:N90" si="13">((SUM(I87:M87)-MIN(I87:M87)-MAX(I87:M87))/3)*H87</f>
        <v>7.6699999999999982</v>
      </c>
      <c r="O87" s="88"/>
      <c r="P87" s="90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>
        <v>5.8</v>
      </c>
      <c r="J88" s="63">
        <v>5</v>
      </c>
      <c r="K88" s="63">
        <v>5.7</v>
      </c>
      <c r="L88" s="63">
        <v>6</v>
      </c>
      <c r="M88" s="63">
        <v>6.5</v>
      </c>
      <c r="N88" s="20">
        <f t="shared" si="13"/>
        <v>6.416666666666667</v>
      </c>
      <c r="O88" s="88"/>
      <c r="P88" s="90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>
        <v>6</v>
      </c>
      <c r="J89" s="63">
        <v>5.4</v>
      </c>
      <c r="K89" s="63">
        <v>5.8</v>
      </c>
      <c r="L89" s="63">
        <v>5.9</v>
      </c>
      <c r="M89" s="63">
        <v>6.4</v>
      </c>
      <c r="N89" s="20">
        <f t="shared" si="13"/>
        <v>7.6700000000000017</v>
      </c>
      <c r="O89" s="88"/>
      <c r="P89" s="90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>
        <v>5.7</v>
      </c>
      <c r="J90" s="63">
        <v>6</v>
      </c>
      <c r="K90" s="63">
        <v>6.1</v>
      </c>
      <c r="L90" s="63">
        <v>6.3</v>
      </c>
      <c r="M90" s="63">
        <v>6.5</v>
      </c>
      <c r="N90" s="20">
        <f t="shared" si="13"/>
        <v>9.8133333333333326</v>
      </c>
      <c r="O90" s="89"/>
      <c r="P90" s="90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0" t="s">
        <v>51</v>
      </c>
      <c r="O91" s="81">
        <f>O86+N85+N84</f>
        <v>60.0903381642512</v>
      </c>
      <c r="P91" s="81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Team 25-34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>
        <v>6.2</v>
      </c>
      <c r="J97" s="63">
        <v>6</v>
      </c>
      <c r="K97" s="63">
        <v>6.6</v>
      </c>
      <c r="L97" s="63">
        <v>6.2</v>
      </c>
      <c r="M97" s="63">
        <v>6.3</v>
      </c>
      <c r="N97" s="91">
        <f>SUM(I97:M97)-MIN(I97:M97)-MAX(I97:M97)</f>
        <v>18.699999999999996</v>
      </c>
      <c r="O97" s="92"/>
      <c r="P97" s="4" t="s">
        <v>53</v>
      </c>
      <c r="Q97" s="4"/>
      <c r="R97" s="18" t="s">
        <v>56</v>
      </c>
      <c r="S97" s="64">
        <v>4</v>
      </c>
      <c r="T97" s="41">
        <f>S97*(-0.5)</f>
        <v>-2</v>
      </c>
    </row>
    <row r="98" spans="1:20" x14ac:dyDescent="0.25">
      <c r="A98" s="24"/>
      <c r="B98" s="29" t="s">
        <v>25</v>
      </c>
      <c r="C98" s="30"/>
      <c r="D98" s="31">
        <f>O104+SUM(T97:T100)</f>
        <v>59.190338164251209</v>
      </c>
      <c r="E98" s="33"/>
      <c r="F98" s="10"/>
      <c r="G98" s="2" t="s">
        <v>50</v>
      </c>
      <c r="H98" s="2"/>
      <c r="I98" s="63">
        <v>6</v>
      </c>
      <c r="J98" s="63">
        <v>5.8</v>
      </c>
      <c r="K98" s="63">
        <v>6.4</v>
      </c>
      <c r="L98" s="63">
        <v>5.6</v>
      </c>
      <c r="M98" s="63">
        <v>6.3</v>
      </c>
      <c r="N98" s="91">
        <f t="shared" ref="N98" si="14">SUM(I98:M98)-MIN(I98:M98)-MAX(I98:M98)</f>
        <v>18.100000000000009</v>
      </c>
      <c r="O98" s="92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>
        <v>5.9</v>
      </c>
      <c r="J99" s="63">
        <v>6</v>
      </c>
      <c r="K99" s="63">
        <v>5.6</v>
      </c>
      <c r="L99" s="63">
        <v>6.2</v>
      </c>
      <c r="M99" s="63">
        <v>6.4</v>
      </c>
      <c r="N99" s="79">
        <f>((SUM(I99:M99)-MIN(I99:M99)-MAX(I99:M99))/3)*H99</f>
        <v>9.653333333333336</v>
      </c>
      <c r="O99" s="87">
        <f>SUM(N99:N103)/SUM(H99:H103)*4</f>
        <v>24.390338164251208</v>
      </c>
      <c r="P99" s="90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>
        <v>5.7</v>
      </c>
      <c r="J100" s="63">
        <v>6.2</v>
      </c>
      <c r="K100" s="63">
        <v>6</v>
      </c>
      <c r="L100" s="63">
        <v>6.2</v>
      </c>
      <c r="M100" s="63">
        <v>6.5</v>
      </c>
      <c r="N100" s="20">
        <f t="shared" ref="N100:N103" si="15">((SUM(I100:M100)-MIN(I100:M100)-MAX(I100:M100))/3)*H100</f>
        <v>7.9733333333333327</v>
      </c>
      <c r="O100" s="88"/>
      <c r="P100" s="90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>
        <v>5.4</v>
      </c>
      <c r="J101" s="63">
        <v>5.8</v>
      </c>
      <c r="K101" s="63">
        <v>5.8</v>
      </c>
      <c r="L101" s="63">
        <v>6.3</v>
      </c>
      <c r="M101" s="63">
        <v>6.4</v>
      </c>
      <c r="N101" s="20">
        <f t="shared" si="15"/>
        <v>6.5633333333333361</v>
      </c>
      <c r="O101" s="88"/>
      <c r="P101" s="90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>
        <v>5.3</v>
      </c>
      <c r="J102" s="63">
        <v>5.8</v>
      </c>
      <c r="K102" s="63">
        <v>6.3</v>
      </c>
      <c r="L102" s="63">
        <v>6.4</v>
      </c>
      <c r="M102" s="63">
        <v>6.4</v>
      </c>
      <c r="N102" s="20">
        <f t="shared" si="15"/>
        <v>8.0166666666666639</v>
      </c>
      <c r="O102" s="88"/>
      <c r="P102" s="90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>
        <v>5.8</v>
      </c>
      <c r="J103" s="63">
        <v>6.2</v>
      </c>
      <c r="K103" s="63">
        <v>6</v>
      </c>
      <c r="L103" s="63">
        <v>6.3</v>
      </c>
      <c r="M103" s="63">
        <v>6.4</v>
      </c>
      <c r="N103" s="20">
        <f t="shared" si="15"/>
        <v>9.8666666666666671</v>
      </c>
      <c r="O103" s="89"/>
      <c r="P103" s="90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0" t="s">
        <v>51</v>
      </c>
      <c r="O104" s="81">
        <f>O99+N98+N97</f>
        <v>61.190338164251209</v>
      </c>
      <c r="P104" s="81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Team 25-34</v>
      </c>
      <c r="B107" s="26" t="s">
        <v>23</v>
      </c>
      <c r="C107" s="28"/>
      <c r="D107" s="60" t="str">
        <f>Summary!C12</f>
        <v>Hyères natation synchronisée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>
        <v>6.4</v>
      </c>
      <c r="J110" s="63">
        <v>6.6</v>
      </c>
      <c r="K110" s="63">
        <v>7.1</v>
      </c>
      <c r="L110" s="63">
        <v>6.5</v>
      </c>
      <c r="M110" s="63">
        <v>6.5</v>
      </c>
      <c r="N110" s="91">
        <f>SUM(I110:M110)-MIN(I110:M110)-MAX(I110:M110)</f>
        <v>19.600000000000001</v>
      </c>
      <c r="O110" s="92"/>
      <c r="P110" s="4" t="s">
        <v>53</v>
      </c>
      <c r="Q110" s="4"/>
      <c r="R110" s="18" t="s">
        <v>56</v>
      </c>
      <c r="S110" s="64">
        <v>1</v>
      </c>
      <c r="T110" s="41">
        <f>S110*(-0.5)</f>
        <v>-0.5</v>
      </c>
    </row>
    <row r="111" spans="1:20" x14ac:dyDescent="0.25">
      <c r="A111" s="24"/>
      <c r="B111" s="29" t="s">
        <v>25</v>
      </c>
      <c r="C111" s="30"/>
      <c r="D111" s="31">
        <f>O117+SUM(T110:T113)</f>
        <v>63.341062801932367</v>
      </c>
      <c r="E111" s="33"/>
      <c r="F111" s="10"/>
      <c r="G111" s="2" t="s">
        <v>50</v>
      </c>
      <c r="H111" s="2"/>
      <c r="I111" s="63">
        <v>6.2</v>
      </c>
      <c r="J111" s="63">
        <v>6.1</v>
      </c>
      <c r="K111" s="63">
        <v>6.7</v>
      </c>
      <c r="L111" s="63">
        <v>6</v>
      </c>
      <c r="M111" s="63">
        <v>6.6</v>
      </c>
      <c r="N111" s="91">
        <f t="shared" ref="N111" si="16">SUM(I111:M111)-MIN(I111:M111)-MAX(I111:M111)</f>
        <v>18.900000000000002</v>
      </c>
      <c r="O111" s="92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>
        <v>6.1</v>
      </c>
      <c r="J112" s="63">
        <v>6</v>
      </c>
      <c r="K112" s="63">
        <v>6.5</v>
      </c>
      <c r="L112" s="63">
        <v>6.5</v>
      </c>
      <c r="M112" s="63">
        <v>6.5</v>
      </c>
      <c r="N112" s="79">
        <f>((SUM(I112:M112)-MIN(I112:M112)-MAX(I112:M112))/3)*H112</f>
        <v>10.186666666666667</v>
      </c>
      <c r="O112" s="87">
        <f>SUM(N112:N116)/SUM(H112:H116)*4</f>
        <v>25.341062801932363</v>
      </c>
      <c r="P112" s="90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>
        <v>6.3</v>
      </c>
      <c r="J113" s="63">
        <v>6</v>
      </c>
      <c r="K113" s="63">
        <v>6.7</v>
      </c>
      <c r="L113" s="63">
        <v>6.6</v>
      </c>
      <c r="M113" s="63">
        <v>6.5</v>
      </c>
      <c r="N113" s="20">
        <f t="shared" ref="N113:N116" si="17">((SUM(I113:M113)-MIN(I113:M113)-MAX(I113:M113))/3)*H113</f>
        <v>8.4066666666666681</v>
      </c>
      <c r="O113" s="88"/>
      <c r="P113" s="90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>
        <v>6.3</v>
      </c>
      <c r="J114" s="63">
        <v>5.6</v>
      </c>
      <c r="K114" s="63">
        <v>6</v>
      </c>
      <c r="L114" s="63">
        <v>6.5</v>
      </c>
      <c r="M114" s="63">
        <v>6.5</v>
      </c>
      <c r="N114" s="20">
        <f t="shared" si="17"/>
        <v>6.8933333333333326</v>
      </c>
      <c r="O114" s="88"/>
      <c r="P114" s="90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>
        <v>6.2</v>
      </c>
      <c r="J115" s="63">
        <v>5.9</v>
      </c>
      <c r="K115" s="63">
        <v>6.1</v>
      </c>
      <c r="L115" s="63">
        <v>6.5</v>
      </c>
      <c r="M115" s="63">
        <v>6.6</v>
      </c>
      <c r="N115" s="20">
        <f t="shared" si="17"/>
        <v>8.1466666666666701</v>
      </c>
      <c r="O115" s="88"/>
      <c r="P115" s="90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>
        <v>6.2</v>
      </c>
      <c r="J116" s="63">
        <v>5.8</v>
      </c>
      <c r="K116" s="63">
        <v>6.3</v>
      </c>
      <c r="L116" s="63">
        <v>6.4</v>
      </c>
      <c r="M116" s="63">
        <v>6.4</v>
      </c>
      <c r="N116" s="20">
        <f t="shared" si="17"/>
        <v>10.08</v>
      </c>
      <c r="O116" s="89"/>
      <c r="P116" s="90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0" t="s">
        <v>51</v>
      </c>
      <c r="O117" s="81">
        <f>O112+N111+N110</f>
        <v>63.841062801932367</v>
      </c>
      <c r="P117" s="81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Team 25-34</v>
      </c>
      <c r="B120" s="26" t="s">
        <v>23</v>
      </c>
      <c r="C120" s="28"/>
      <c r="D120" s="60" t="str">
        <f>Summary!C13</f>
        <v>Wios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91">
        <f>SUM(I123:M123)-MIN(I123:M123)-MAX(I123:M123)</f>
        <v>0</v>
      </c>
      <c r="O123" s="92"/>
      <c r="P123" s="4" t="s">
        <v>53</v>
      </c>
      <c r="Q123" s="4"/>
      <c r="R123" s="18" t="s">
        <v>56</v>
      </c>
      <c r="S123" s="64">
        <v>3</v>
      </c>
      <c r="T123" s="41">
        <f>S123*(-0.5)</f>
        <v>-1.5</v>
      </c>
    </row>
    <row r="124" spans="1:20" x14ac:dyDescent="0.25">
      <c r="A124" s="24"/>
      <c r="B124" s="29" t="s">
        <v>25</v>
      </c>
      <c r="C124" s="30"/>
      <c r="D124" s="31">
        <f>O130+SUM(T123:T126)</f>
        <v>-1.5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91">
        <f t="shared" ref="N124" si="18">SUM(I124:M124)-MIN(I124:M124)-MAX(I124:M124)</f>
        <v>0</v>
      </c>
      <c r="O124" s="92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79">
        <f>((SUM(I125:M125)-MIN(I125:M125)-MAX(I125:M125))/3)*H125</f>
        <v>0</v>
      </c>
      <c r="O125" s="87">
        <f>SUM(N125:N129)/SUM(H125:H129)*4</f>
        <v>0</v>
      </c>
      <c r="P125" s="90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8"/>
      <c r="P126" s="90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8"/>
      <c r="P127" s="90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8"/>
      <c r="P128" s="90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89"/>
      <c r="P129" s="90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0" t="s">
        <v>51</v>
      </c>
      <c r="O130" s="81">
        <f>O125+N124+N123</f>
        <v>0</v>
      </c>
      <c r="P130" s="81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Team 25-34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91">
        <f>SUM(I136:M136)-MIN(I136:M136)-MAX(I136:M136)</f>
        <v>0</v>
      </c>
      <c r="O136" s="92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91">
        <f t="shared" ref="N137" si="20">SUM(I137:M137)-MIN(I137:M137)-MAX(I137:M137)</f>
        <v>0</v>
      </c>
      <c r="O137" s="92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79">
        <f>((SUM(I138:M138)-MIN(I138:M138)-MAX(I138:M138))/3)*H138</f>
        <v>0</v>
      </c>
      <c r="O138" s="87">
        <f>SUM(N138:N142)/SUM(H138:H142)*4</f>
        <v>0</v>
      </c>
      <c r="P138" s="90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8"/>
      <c r="P139" s="90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8"/>
      <c r="P140" s="90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8"/>
      <c r="P141" s="90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89"/>
      <c r="P142" s="90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0" t="s">
        <v>51</v>
      </c>
      <c r="O143" s="81">
        <f>O138+N137+N136</f>
        <v>0</v>
      </c>
      <c r="P143" s="81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Team 25-34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91">
        <f>SUM(I149:M149)-MIN(I149:M149)-MAX(I149:M149)</f>
        <v>0</v>
      </c>
      <c r="O149" s="92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91">
        <f t="shared" ref="N150" si="22">SUM(I150:M150)-MIN(I150:M150)-MAX(I150:M150)</f>
        <v>0</v>
      </c>
      <c r="O150" s="92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79">
        <f>((SUM(I151:M151)-MIN(I151:M151)-MAX(I151:M151))/3)*H151</f>
        <v>0</v>
      </c>
      <c r="O151" s="87">
        <f>SUM(N151:N155)/SUM(H151:H155)*4</f>
        <v>0</v>
      </c>
      <c r="P151" s="90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8"/>
      <c r="P152" s="90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8"/>
      <c r="P153" s="90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8"/>
      <c r="P154" s="90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89"/>
      <c r="P155" s="90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0" t="s">
        <v>51</v>
      </c>
      <c r="O156" s="81">
        <f>O151+N150+N149</f>
        <v>0</v>
      </c>
      <c r="P156" s="81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Team 25-34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91">
        <f>SUM(I162:M162)-MIN(I162:M162)-MAX(I162:M162)</f>
        <v>0</v>
      </c>
      <c r="O162" s="92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91">
        <f t="shared" ref="N163" si="24">SUM(I163:M163)-MIN(I163:M163)-MAX(I163:M163)</f>
        <v>0</v>
      </c>
      <c r="O163" s="92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79">
        <f>((SUM(I164:M164)-MIN(I164:M164)-MAX(I164:M164))/3)*H164</f>
        <v>0</v>
      </c>
      <c r="O164" s="87">
        <f>SUM(N164:N168)/SUM(H164:H168)*4</f>
        <v>0</v>
      </c>
      <c r="P164" s="90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8"/>
      <c r="P165" s="90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8"/>
      <c r="P166" s="90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8"/>
      <c r="P167" s="90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89"/>
      <c r="P168" s="90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0" t="s">
        <v>51</v>
      </c>
      <c r="O169" s="81">
        <f>O164+N163+N162</f>
        <v>0</v>
      </c>
      <c r="P169" s="81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Team 25-34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91">
        <f>SUM(I175:M175)-MIN(I175:M175)-MAX(I175:M175)</f>
        <v>0</v>
      </c>
      <c r="O175" s="92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91">
        <f t="shared" ref="N176" si="26">SUM(I176:M176)-MIN(I176:M176)-MAX(I176:M176)</f>
        <v>0</v>
      </c>
      <c r="O176" s="92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79">
        <f>((SUM(I177:M177)-MIN(I177:M177)-MAX(I177:M177))/3)*H177</f>
        <v>0</v>
      </c>
      <c r="O177" s="87">
        <f>SUM(N177:N181)/SUM(H177:H181)*4</f>
        <v>0</v>
      </c>
      <c r="P177" s="90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8"/>
      <c r="P178" s="90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8"/>
      <c r="P179" s="90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8"/>
      <c r="P180" s="90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89"/>
      <c r="P181" s="90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0" t="s">
        <v>51</v>
      </c>
      <c r="O182" s="81">
        <f>O177+N176+N175</f>
        <v>0</v>
      </c>
      <c r="P182" s="81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Team 25-34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91">
        <f>SUM(I188:M188)-MIN(I188:M188)-MAX(I188:M188)</f>
        <v>0</v>
      </c>
      <c r="O188" s="92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91">
        <f t="shared" ref="N189" si="28">SUM(I189:M189)-MIN(I189:M189)-MAX(I189:M189)</f>
        <v>0</v>
      </c>
      <c r="O189" s="92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79">
        <f>((SUM(I190:M190)-MIN(I190:M190)-MAX(I190:M190))/3)*H190</f>
        <v>0</v>
      </c>
      <c r="O190" s="87">
        <f>SUM(N190:N194)/SUM(H190:H194)*4</f>
        <v>0</v>
      </c>
      <c r="P190" s="90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8"/>
      <c r="P191" s="90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8"/>
      <c r="P192" s="90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8"/>
      <c r="P193" s="90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89"/>
      <c r="P194" s="90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0" t="s">
        <v>51</v>
      </c>
      <c r="O195" s="81">
        <f>O190+N189+N188</f>
        <v>0</v>
      </c>
      <c r="P195" s="81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N20:O20"/>
    <mergeCell ref="N6:O6"/>
    <mergeCell ref="N7:O7"/>
    <mergeCell ref="O8:O12"/>
    <mergeCell ref="P8:P12"/>
    <mergeCell ref="N19:O19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O177:O181"/>
    <mergeCell ref="P177:P181"/>
    <mergeCell ref="N188:O188"/>
    <mergeCell ref="N189:O189"/>
    <mergeCell ref="O190:O194"/>
    <mergeCell ref="P190:P194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topLeftCell="A25" zoomScale="80" zoomScaleNormal="80" workbookViewId="0">
      <selection activeCell="M41" sqref="M4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59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USVEC</v>
      </c>
      <c r="E5" s="33"/>
      <c r="F5" s="39"/>
      <c r="G5" s="46" t="s">
        <v>5</v>
      </c>
      <c r="H5" s="47" t="s">
        <v>11</v>
      </c>
      <c r="I5" s="66">
        <v>6.5</v>
      </c>
      <c r="J5" s="66">
        <v>5.4</v>
      </c>
      <c r="K5" s="66">
        <v>6.1</v>
      </c>
      <c r="L5" s="66">
        <v>6.1</v>
      </c>
      <c r="M5" s="66">
        <v>5.7</v>
      </c>
      <c r="N5" s="55">
        <f t="shared" ref="N5:N10" si="0">((SUM(I5:M5)-MIN(I5:M5)-MAX(I5:M5)))/3</f>
        <v>5.9666666666666659</v>
      </c>
      <c r="O5" s="51">
        <v>0.4</v>
      </c>
      <c r="P5" s="93">
        <f>(N5*O5+N6*O6+N7*O7)*10</f>
        <v>59.966666666666661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6.4</v>
      </c>
      <c r="J6" s="63">
        <v>5.4</v>
      </c>
      <c r="K6" s="63">
        <v>6.3</v>
      </c>
      <c r="L6" s="63">
        <v>5.9</v>
      </c>
      <c r="M6" s="63">
        <v>5.8</v>
      </c>
      <c r="N6" s="56">
        <f>((SUM(I6:M6)-MIN(I6:M6)-MAX(I6:M6)))/3</f>
        <v>6</v>
      </c>
      <c r="O6" s="52">
        <v>0.3</v>
      </c>
      <c r="P6" s="94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>
        <f>Summary!D4</f>
        <v>0</v>
      </c>
      <c r="E7" s="33"/>
      <c r="F7" s="39"/>
      <c r="G7" s="44"/>
      <c r="H7" s="1" t="s">
        <v>10</v>
      </c>
      <c r="I7" s="67">
        <v>6.7</v>
      </c>
      <c r="J7" s="67">
        <v>5.7</v>
      </c>
      <c r="K7" s="67">
        <v>6.4</v>
      </c>
      <c r="L7" s="67">
        <v>6</v>
      </c>
      <c r="M7" s="67">
        <v>5.7</v>
      </c>
      <c r="N7" s="57">
        <f t="shared" si="0"/>
        <v>6.0333333333333341</v>
      </c>
      <c r="O7" s="54">
        <v>0.3</v>
      </c>
      <c r="P7" s="95"/>
      <c r="Q7" s="4"/>
      <c r="R7" s="18" t="s">
        <v>21</v>
      </c>
      <c r="S7" s="64">
        <v>2</v>
      </c>
      <c r="T7" s="41">
        <f>S7*(-0.5)</f>
        <v>-1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6.1</v>
      </c>
      <c r="J8" s="66">
        <v>6</v>
      </c>
      <c r="K8" s="66">
        <v>6.1</v>
      </c>
      <c r="L8" s="66">
        <v>6</v>
      </c>
      <c r="M8" s="66">
        <v>6</v>
      </c>
      <c r="N8" s="55">
        <f t="shared" si="0"/>
        <v>6.0333333333333341</v>
      </c>
      <c r="O8" s="51">
        <v>0.5</v>
      </c>
      <c r="P8" s="93">
        <f>(N8*O8+N9*O9+N10*O10)*10</f>
        <v>60.099999999999994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59.033333333333331</v>
      </c>
      <c r="E9" s="33"/>
      <c r="F9" s="39"/>
      <c r="G9" s="48"/>
      <c r="H9" s="6" t="s">
        <v>13</v>
      </c>
      <c r="I9" s="63">
        <v>6</v>
      </c>
      <c r="J9" s="63">
        <v>6.1</v>
      </c>
      <c r="K9" s="63">
        <v>6</v>
      </c>
      <c r="L9" s="63">
        <v>6</v>
      </c>
      <c r="M9" s="63">
        <v>6</v>
      </c>
      <c r="N9" s="56">
        <f t="shared" si="0"/>
        <v>6</v>
      </c>
      <c r="O9" s="52">
        <v>0.3</v>
      </c>
      <c r="P9" s="94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5.7</v>
      </c>
      <c r="J10" s="68">
        <v>6.2</v>
      </c>
      <c r="K10" s="68">
        <v>5.9</v>
      </c>
      <c r="L10" s="68">
        <v>5.8</v>
      </c>
      <c r="M10" s="68">
        <v>6.2</v>
      </c>
      <c r="N10" s="58">
        <f t="shared" si="0"/>
        <v>5.9666666666666677</v>
      </c>
      <c r="O10" s="53">
        <v>0.2</v>
      </c>
      <c r="P10" s="95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Team 25-34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ENN</v>
      </c>
      <c r="E15" s="33"/>
      <c r="F15" s="39"/>
      <c r="G15" s="46" t="s">
        <v>5</v>
      </c>
      <c r="H15" s="47" t="s">
        <v>11</v>
      </c>
      <c r="I15" s="66">
        <v>6</v>
      </c>
      <c r="J15" s="66">
        <v>5.6</v>
      </c>
      <c r="K15" s="66">
        <v>5.5</v>
      </c>
      <c r="L15" s="66">
        <v>5.9</v>
      </c>
      <c r="M15" s="66">
        <v>5.6</v>
      </c>
      <c r="N15" s="55">
        <f t="shared" ref="N15:N20" si="1">((SUM(I15:M15)-MIN(I15:M15)-MAX(I15:M15)))/3</f>
        <v>5.7</v>
      </c>
      <c r="O15" s="51">
        <v>0.4</v>
      </c>
      <c r="P15" s="93">
        <f>(N15*O15+N16*O16+N17*O17)*10</f>
        <v>55.7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5.9</v>
      </c>
      <c r="J16" s="63">
        <v>5.4</v>
      </c>
      <c r="K16" s="63">
        <v>5.5</v>
      </c>
      <c r="L16" s="63">
        <v>5.4</v>
      </c>
      <c r="M16" s="63">
        <v>5.5</v>
      </c>
      <c r="N16" s="56">
        <f t="shared" si="1"/>
        <v>5.4666666666666686</v>
      </c>
      <c r="O16" s="52">
        <v>0.3</v>
      </c>
      <c r="P16" s="94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>
        <f>Summary!D5</f>
        <v>0</v>
      </c>
      <c r="E17" s="33"/>
      <c r="F17" s="39"/>
      <c r="G17" s="44"/>
      <c r="H17" s="1" t="s">
        <v>10</v>
      </c>
      <c r="I17" s="67">
        <v>6.1</v>
      </c>
      <c r="J17" s="67">
        <v>5</v>
      </c>
      <c r="K17" s="67">
        <v>5.5</v>
      </c>
      <c r="L17" s="67">
        <v>5.3</v>
      </c>
      <c r="M17" s="67">
        <v>5.7</v>
      </c>
      <c r="N17" s="57">
        <f t="shared" si="1"/>
        <v>5.5</v>
      </c>
      <c r="O17" s="54">
        <v>0.3</v>
      </c>
      <c r="P17" s="95"/>
      <c r="Q17" s="4"/>
      <c r="R17" s="18" t="s">
        <v>21</v>
      </c>
      <c r="S17" s="64">
        <v>1</v>
      </c>
      <c r="T17" s="41">
        <f>S17*(-0.5)</f>
        <v>-0.5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5.6</v>
      </c>
      <c r="J18" s="66">
        <v>5.8</v>
      </c>
      <c r="K18" s="66">
        <v>5.8</v>
      </c>
      <c r="L18" s="66">
        <v>5.6</v>
      </c>
      <c r="M18" s="66">
        <v>5.4</v>
      </c>
      <c r="N18" s="55">
        <f t="shared" si="1"/>
        <v>5.6666666666666652</v>
      </c>
      <c r="O18" s="51">
        <v>0.5</v>
      </c>
      <c r="P18" s="93">
        <f>(N18*O18+N19*O19+N20*O20)*10</f>
        <v>56.199999999999989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55.449999999999996</v>
      </c>
      <c r="E19" s="33"/>
      <c r="F19" s="39"/>
      <c r="G19" s="48"/>
      <c r="H19" s="6" t="s">
        <v>13</v>
      </c>
      <c r="I19" s="63">
        <v>5.6</v>
      </c>
      <c r="J19" s="63">
        <v>5.8</v>
      </c>
      <c r="K19" s="63">
        <v>5.6</v>
      </c>
      <c r="L19" s="63">
        <v>5.5</v>
      </c>
      <c r="M19" s="63">
        <v>5.6</v>
      </c>
      <c r="N19" s="56">
        <f t="shared" si="1"/>
        <v>5.6000000000000005</v>
      </c>
      <c r="O19" s="52">
        <v>0.3</v>
      </c>
      <c r="P19" s="94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5.8</v>
      </c>
      <c r="J20" s="68">
        <v>5.8</v>
      </c>
      <c r="K20" s="68">
        <v>5.5</v>
      </c>
      <c r="L20" s="68">
        <v>5.3</v>
      </c>
      <c r="M20" s="68">
        <v>5.3</v>
      </c>
      <c r="N20" s="58">
        <f t="shared" si="1"/>
        <v>5.5333333333333341</v>
      </c>
      <c r="O20" s="53">
        <v>0.2</v>
      </c>
      <c r="P20" s="95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Team 25-34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Les Nymphéas de La Malmaison</v>
      </c>
      <c r="E25" s="33"/>
      <c r="F25" s="39"/>
      <c r="G25" s="46" t="s">
        <v>5</v>
      </c>
      <c r="H25" s="47" t="s">
        <v>11</v>
      </c>
      <c r="I25" s="66">
        <v>6.2</v>
      </c>
      <c r="J25" s="66">
        <v>5.6</v>
      </c>
      <c r="K25" s="66">
        <v>5.7</v>
      </c>
      <c r="L25" s="66">
        <v>5.6</v>
      </c>
      <c r="M25" s="66">
        <v>5.8</v>
      </c>
      <c r="N25" s="55">
        <f t="shared" ref="N25:N30" si="2">((SUM(I25:M25)-MIN(I25:M25)-MAX(I25:M25)))/3</f>
        <v>5.700000000000002</v>
      </c>
      <c r="O25" s="51">
        <v>0.4</v>
      </c>
      <c r="P25" s="93">
        <f>(N25*O25+N26*O26+N27*O27)*10</f>
        <v>56.099999999999994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6.4</v>
      </c>
      <c r="J26" s="63">
        <v>5.4</v>
      </c>
      <c r="K26" s="63">
        <v>5.6</v>
      </c>
      <c r="L26" s="63">
        <v>5.3</v>
      </c>
      <c r="M26" s="63">
        <v>5.7</v>
      </c>
      <c r="N26" s="56">
        <f t="shared" si="2"/>
        <v>5.5666666666666655</v>
      </c>
      <c r="O26" s="52">
        <v>0.3</v>
      </c>
      <c r="P26" s="94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>
        <v>6.4</v>
      </c>
      <c r="J27" s="67">
        <v>5.5</v>
      </c>
      <c r="K27" s="67">
        <v>5.5</v>
      </c>
      <c r="L27" s="67">
        <v>5.3</v>
      </c>
      <c r="M27" s="67">
        <v>5.6</v>
      </c>
      <c r="N27" s="57">
        <f t="shared" si="2"/>
        <v>5.5333333333333314</v>
      </c>
      <c r="O27" s="54">
        <v>0.3</v>
      </c>
      <c r="P27" s="95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5.8</v>
      </c>
      <c r="J28" s="66">
        <v>5.6</v>
      </c>
      <c r="K28" s="66">
        <v>6</v>
      </c>
      <c r="L28" s="66">
        <v>5.3</v>
      </c>
      <c r="M28" s="66">
        <v>6.3</v>
      </c>
      <c r="N28" s="55">
        <f t="shared" si="2"/>
        <v>5.8</v>
      </c>
      <c r="O28" s="51">
        <v>0.5</v>
      </c>
      <c r="P28" s="93">
        <f>(N28*O28+N29*O29+N30*O30)*10</f>
        <v>57.8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56.949999999999996</v>
      </c>
      <c r="E29" s="33"/>
      <c r="F29" s="39"/>
      <c r="G29" s="48"/>
      <c r="H29" s="6" t="s">
        <v>13</v>
      </c>
      <c r="I29" s="63">
        <v>5.5</v>
      </c>
      <c r="J29" s="63">
        <v>5.6</v>
      </c>
      <c r="K29" s="63">
        <v>6.5</v>
      </c>
      <c r="L29" s="63">
        <v>5.4</v>
      </c>
      <c r="M29" s="63">
        <v>6.3</v>
      </c>
      <c r="N29" s="56">
        <f t="shared" si="2"/>
        <v>5.8</v>
      </c>
      <c r="O29" s="52">
        <v>0.3</v>
      </c>
      <c r="P29" s="94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5.3</v>
      </c>
      <c r="J30" s="68">
        <v>5.8</v>
      </c>
      <c r="K30" s="68">
        <v>6</v>
      </c>
      <c r="L30" s="68">
        <v>5.3</v>
      </c>
      <c r="M30" s="68">
        <v>6.5</v>
      </c>
      <c r="N30" s="58">
        <f t="shared" si="2"/>
        <v>5.7</v>
      </c>
      <c r="O30" s="53">
        <v>0.2</v>
      </c>
      <c r="P30" s="95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Team 25-34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 t="str">
        <f>Summary!C7</f>
        <v>PSV Eindhoven</v>
      </c>
      <c r="E35" s="33"/>
      <c r="F35" s="39"/>
      <c r="G35" s="46" t="s">
        <v>5</v>
      </c>
      <c r="H35" s="47" t="s">
        <v>11</v>
      </c>
      <c r="I35" s="66">
        <v>5.7</v>
      </c>
      <c r="J35" s="66">
        <v>5.7</v>
      </c>
      <c r="K35" s="66">
        <v>5.7</v>
      </c>
      <c r="L35" s="66">
        <v>5.2</v>
      </c>
      <c r="M35" s="66">
        <v>5.7</v>
      </c>
      <c r="N35" s="55">
        <f t="shared" ref="N35:N40" si="3">((SUM(I35:M35)-MIN(I35:M35)-MAX(I35:M35)))/3</f>
        <v>5.7</v>
      </c>
      <c r="O35" s="51">
        <v>0.4</v>
      </c>
      <c r="P35" s="93">
        <f>(N35*O35+N36*O36+N37*O37)*10</f>
        <v>57.199999999999996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>
        <v>5.8</v>
      </c>
      <c r="J36" s="63">
        <v>5.8</v>
      </c>
      <c r="K36" s="63">
        <v>5.9</v>
      </c>
      <c r="L36" s="63">
        <v>5.0999999999999996</v>
      </c>
      <c r="M36" s="63">
        <v>6</v>
      </c>
      <c r="N36" s="56">
        <f t="shared" si="3"/>
        <v>5.833333333333333</v>
      </c>
      <c r="O36" s="52">
        <v>0.3</v>
      </c>
      <c r="P36" s="94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>
        <v>5.6</v>
      </c>
      <c r="J37" s="67">
        <v>5.7</v>
      </c>
      <c r="K37" s="67">
        <v>5.6</v>
      </c>
      <c r="L37" s="67">
        <v>5.3</v>
      </c>
      <c r="M37" s="67">
        <v>5.8</v>
      </c>
      <c r="N37" s="57">
        <f t="shared" si="3"/>
        <v>5.6333333333333329</v>
      </c>
      <c r="O37" s="54">
        <v>0.3</v>
      </c>
      <c r="P37" s="95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>
        <v>5.4</v>
      </c>
      <c r="J38" s="66">
        <v>5.3</v>
      </c>
      <c r="K38" s="66">
        <v>5.6</v>
      </c>
      <c r="L38" s="66">
        <v>5.7</v>
      </c>
      <c r="M38" s="66">
        <v>5.5</v>
      </c>
      <c r="N38" s="55">
        <f t="shared" si="3"/>
        <v>5.4999999999999991</v>
      </c>
      <c r="O38" s="51">
        <v>0.5</v>
      </c>
      <c r="P38" s="93">
        <f>(N38*O38+N39*O39+N40*O40)*10</f>
        <v>55.033333333333331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56.11666666666666</v>
      </c>
      <c r="E39" s="33"/>
      <c r="F39" s="39"/>
      <c r="G39" s="48"/>
      <c r="H39" s="6" t="s">
        <v>13</v>
      </c>
      <c r="I39" s="63">
        <v>5.4</v>
      </c>
      <c r="J39" s="63">
        <v>5.2</v>
      </c>
      <c r="K39" s="63">
        <v>5.6</v>
      </c>
      <c r="L39" s="63">
        <v>5.5</v>
      </c>
      <c r="M39" s="63">
        <v>5.3</v>
      </c>
      <c r="N39" s="56">
        <f t="shared" si="3"/>
        <v>5.4000000000000012</v>
      </c>
      <c r="O39" s="52">
        <v>0.3</v>
      </c>
      <c r="P39" s="94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>
        <v>5.7</v>
      </c>
      <c r="J40" s="68">
        <v>5.5</v>
      </c>
      <c r="K40" s="68">
        <v>5.6</v>
      </c>
      <c r="L40" s="68">
        <v>5.7</v>
      </c>
      <c r="M40" s="68">
        <v>5.7</v>
      </c>
      <c r="N40" s="58">
        <f t="shared" si="3"/>
        <v>5.6666666666666652</v>
      </c>
      <c r="O40" s="53">
        <v>0.2</v>
      </c>
      <c r="P40" s="95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Team 25-34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 t="str">
        <f>Summary!C8</f>
        <v>SK Neptun</v>
      </c>
      <c r="E45" s="33"/>
      <c r="F45" s="39"/>
      <c r="G45" s="46" t="s">
        <v>5</v>
      </c>
      <c r="H45" s="47" t="s">
        <v>11</v>
      </c>
      <c r="I45" s="66">
        <v>5.7</v>
      </c>
      <c r="J45" s="66">
        <v>5.2</v>
      </c>
      <c r="K45" s="66">
        <v>5.9</v>
      </c>
      <c r="L45" s="66">
        <v>5.7</v>
      </c>
      <c r="M45" s="66">
        <v>5.4</v>
      </c>
      <c r="N45" s="55">
        <f t="shared" ref="N45:N50" si="4">((SUM(I45:M45)-MIN(I45:M45)-MAX(I45:M45)))/3</f>
        <v>5.5999999999999988</v>
      </c>
      <c r="O45" s="51">
        <v>0.4</v>
      </c>
      <c r="P45" s="93">
        <f>(N45*O45+N46*O46+N47*O47)*10</f>
        <v>55.3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>
        <v>5.8</v>
      </c>
      <c r="J46" s="63">
        <v>5.4</v>
      </c>
      <c r="K46" s="63">
        <v>5.9</v>
      </c>
      <c r="L46" s="63">
        <v>5.3</v>
      </c>
      <c r="M46" s="63">
        <v>5.6</v>
      </c>
      <c r="N46" s="56">
        <f t="shared" si="4"/>
        <v>5.5999999999999988</v>
      </c>
      <c r="O46" s="52">
        <v>0.3</v>
      </c>
      <c r="P46" s="94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>
        <v>5.6</v>
      </c>
      <c r="J47" s="67">
        <v>5</v>
      </c>
      <c r="K47" s="67">
        <v>5.9</v>
      </c>
      <c r="L47" s="67">
        <v>5.3</v>
      </c>
      <c r="M47" s="67">
        <v>5.2</v>
      </c>
      <c r="N47" s="57">
        <f t="shared" si="4"/>
        <v>5.3666666666666671</v>
      </c>
      <c r="O47" s="54">
        <v>0.3</v>
      </c>
      <c r="P47" s="95"/>
      <c r="Q47" s="4"/>
      <c r="R47" s="18" t="s">
        <v>21</v>
      </c>
      <c r="S47" s="64">
        <v>1</v>
      </c>
      <c r="T47" s="41">
        <f>S47*(-0.5)</f>
        <v>-0.5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>
        <v>5.7</v>
      </c>
      <c r="J48" s="66">
        <v>5.5</v>
      </c>
      <c r="K48" s="66">
        <v>6.6</v>
      </c>
      <c r="L48" s="66">
        <v>5.3</v>
      </c>
      <c r="M48" s="66">
        <v>5.7</v>
      </c>
      <c r="N48" s="55">
        <f t="shared" si="4"/>
        <v>5.6333333333333329</v>
      </c>
      <c r="O48" s="51">
        <v>0.5</v>
      </c>
      <c r="P48" s="93">
        <f>(N48*O48+N49*O49+N50*O50)*10</f>
        <v>56.133333333333333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55.216666666666669</v>
      </c>
      <c r="E49" s="33"/>
      <c r="F49" s="39"/>
      <c r="G49" s="48"/>
      <c r="H49" s="6" t="s">
        <v>13</v>
      </c>
      <c r="I49" s="63">
        <v>5.5</v>
      </c>
      <c r="J49" s="63">
        <v>5.6</v>
      </c>
      <c r="K49" s="63">
        <v>6.4</v>
      </c>
      <c r="L49" s="63">
        <v>5.2</v>
      </c>
      <c r="M49" s="63">
        <v>5.6</v>
      </c>
      <c r="N49" s="56">
        <f t="shared" si="4"/>
        <v>5.5666666666666655</v>
      </c>
      <c r="O49" s="52">
        <v>0.3</v>
      </c>
      <c r="P49" s="94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>
        <v>5.6</v>
      </c>
      <c r="J50" s="68">
        <v>5.9</v>
      </c>
      <c r="K50" s="68">
        <v>6.2</v>
      </c>
      <c r="L50" s="68">
        <v>5.2</v>
      </c>
      <c r="M50" s="68">
        <v>5.4</v>
      </c>
      <c r="N50" s="58">
        <f t="shared" si="4"/>
        <v>5.6333333333333329</v>
      </c>
      <c r="O50" s="53">
        <v>0.2</v>
      </c>
      <c r="P50" s="95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Team 25-34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 t="str">
        <f>Summary!C9</f>
        <v>BRASS</v>
      </c>
      <c r="E55" s="33"/>
      <c r="F55" s="39"/>
      <c r="G55" s="46" t="s">
        <v>5</v>
      </c>
      <c r="H55" s="47" t="s">
        <v>11</v>
      </c>
      <c r="I55" s="66">
        <v>5.4</v>
      </c>
      <c r="J55" s="66">
        <v>5.3</v>
      </c>
      <c r="K55" s="66">
        <v>5.7</v>
      </c>
      <c r="L55" s="66">
        <v>5.3</v>
      </c>
      <c r="M55" s="66">
        <v>5</v>
      </c>
      <c r="N55" s="55">
        <f t="shared" ref="N55:N60" si="5">((SUM(I55:M55)-MIN(I55:M55)-MAX(I55:M55)))/3</f>
        <v>5.333333333333333</v>
      </c>
      <c r="O55" s="51">
        <v>0.4</v>
      </c>
      <c r="P55" s="93">
        <f>(N55*O55+N56*O56+N57*O57)*10</f>
        <v>52.533333333333331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>
        <v>5.3</v>
      </c>
      <c r="J56" s="63">
        <v>4.8</v>
      </c>
      <c r="K56" s="63">
        <v>5.7</v>
      </c>
      <c r="L56" s="63">
        <v>5</v>
      </c>
      <c r="M56" s="63">
        <v>5</v>
      </c>
      <c r="N56" s="56">
        <f t="shared" si="5"/>
        <v>5.1000000000000005</v>
      </c>
      <c r="O56" s="52">
        <v>0.3</v>
      </c>
      <c r="P56" s="94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>
        <v>5.6</v>
      </c>
      <c r="J57" s="67">
        <v>4.5</v>
      </c>
      <c r="K57" s="67">
        <v>5.6</v>
      </c>
      <c r="L57" s="67">
        <v>4.9000000000000004</v>
      </c>
      <c r="M57" s="67">
        <v>5.4</v>
      </c>
      <c r="N57" s="57">
        <f t="shared" si="5"/>
        <v>5.3</v>
      </c>
      <c r="O57" s="54">
        <v>0.3</v>
      </c>
      <c r="P57" s="95"/>
      <c r="Q57" s="4"/>
      <c r="R57" s="18" t="s">
        <v>21</v>
      </c>
      <c r="S57" s="64">
        <v>2</v>
      </c>
      <c r="T57" s="41">
        <f>S57*(-0.5)</f>
        <v>-1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>
        <v>5.7</v>
      </c>
      <c r="J58" s="66">
        <v>5.4</v>
      </c>
      <c r="K58" s="66">
        <v>5.6</v>
      </c>
      <c r="L58" s="66">
        <v>5.2</v>
      </c>
      <c r="M58" s="66">
        <v>5.3</v>
      </c>
      <c r="N58" s="55">
        <f t="shared" si="5"/>
        <v>5.4333333333333345</v>
      </c>
      <c r="O58" s="51">
        <v>0.5</v>
      </c>
      <c r="P58" s="93">
        <f>(N58*O58+N59*O59+N60*O60)*10</f>
        <v>54.366666666666674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52.45</v>
      </c>
      <c r="E59" s="33"/>
      <c r="F59" s="39"/>
      <c r="G59" s="48"/>
      <c r="H59" s="6" t="s">
        <v>13</v>
      </c>
      <c r="I59" s="63">
        <v>5.7</v>
      </c>
      <c r="J59" s="63">
        <v>5.3</v>
      </c>
      <c r="K59" s="63">
        <v>5.5</v>
      </c>
      <c r="L59" s="63">
        <v>5</v>
      </c>
      <c r="M59" s="63">
        <v>5.6</v>
      </c>
      <c r="N59" s="56">
        <f t="shared" si="5"/>
        <v>5.4666666666666677</v>
      </c>
      <c r="O59" s="52">
        <v>0.3</v>
      </c>
      <c r="P59" s="94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>
        <v>5.4</v>
      </c>
      <c r="J60" s="68">
        <v>5.5</v>
      </c>
      <c r="K60" s="68">
        <v>5.3</v>
      </c>
      <c r="L60" s="68">
        <v>5</v>
      </c>
      <c r="M60" s="68">
        <v>5.7</v>
      </c>
      <c r="N60" s="58">
        <f t="shared" si="5"/>
        <v>5.3999999999999995</v>
      </c>
      <c r="O60" s="53">
        <v>0.2</v>
      </c>
      <c r="P60" s="95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Team 25-34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 t="str">
        <f>Summary!C10</f>
        <v>Lille Université Club</v>
      </c>
      <c r="E65" s="33"/>
      <c r="F65" s="39"/>
      <c r="G65" s="46" t="s">
        <v>5</v>
      </c>
      <c r="H65" s="47" t="s">
        <v>11</v>
      </c>
      <c r="I65" s="66">
        <v>6.3</v>
      </c>
      <c r="J65" s="66">
        <v>5.7</v>
      </c>
      <c r="K65" s="66">
        <v>5.6</v>
      </c>
      <c r="L65" s="66">
        <v>6</v>
      </c>
      <c r="M65" s="66">
        <v>5.6</v>
      </c>
      <c r="N65" s="55">
        <f t="shared" ref="N65:N70" si="6">((SUM(I65:M65)-MIN(I65:M65)-MAX(I65:M65)))/3</f>
        <v>5.7666666666666666</v>
      </c>
      <c r="O65" s="51">
        <v>0.4</v>
      </c>
      <c r="P65" s="93">
        <f>(N65*O65+N66*O66+N67*O67)*10</f>
        <v>57.366666666666674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>
        <v>6.2</v>
      </c>
      <c r="J66" s="63">
        <v>5.5</v>
      </c>
      <c r="K66" s="63">
        <v>5.6</v>
      </c>
      <c r="L66" s="63">
        <v>5.8</v>
      </c>
      <c r="M66" s="63">
        <v>5.4</v>
      </c>
      <c r="N66" s="56">
        <f t="shared" si="6"/>
        <v>5.6333333333333337</v>
      </c>
      <c r="O66" s="52">
        <v>0.3</v>
      </c>
      <c r="P66" s="94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>
        <v>6.4</v>
      </c>
      <c r="J67" s="67">
        <v>5.9</v>
      </c>
      <c r="K67" s="67">
        <v>5.6</v>
      </c>
      <c r="L67" s="67">
        <v>5.7</v>
      </c>
      <c r="M67" s="67">
        <v>5.8</v>
      </c>
      <c r="N67" s="57">
        <f t="shared" si="6"/>
        <v>5.8</v>
      </c>
      <c r="O67" s="54">
        <v>0.3</v>
      </c>
      <c r="P67" s="95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>
        <v>6</v>
      </c>
      <c r="J68" s="66">
        <v>5.8</v>
      </c>
      <c r="K68" s="66">
        <v>6.2</v>
      </c>
      <c r="L68" s="66">
        <v>5.7</v>
      </c>
      <c r="M68" s="66">
        <v>6.2</v>
      </c>
      <c r="N68" s="55">
        <f t="shared" si="6"/>
        <v>6</v>
      </c>
      <c r="O68" s="51">
        <v>0.5</v>
      </c>
      <c r="P68" s="93">
        <f>(N68*O68+N69*O69+N70*O70)*10</f>
        <v>59.466666666666669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58.416666666666671</v>
      </c>
      <c r="E69" s="33"/>
      <c r="F69" s="39"/>
      <c r="G69" s="48"/>
      <c r="H69" s="6" t="s">
        <v>13</v>
      </c>
      <c r="I69" s="63">
        <v>5.9</v>
      </c>
      <c r="J69" s="63">
        <v>5.9</v>
      </c>
      <c r="K69" s="63">
        <v>6.4</v>
      </c>
      <c r="L69" s="63">
        <v>5.6</v>
      </c>
      <c r="M69" s="63">
        <v>6</v>
      </c>
      <c r="N69" s="56">
        <f t="shared" si="6"/>
        <v>5.9333333333333345</v>
      </c>
      <c r="O69" s="52">
        <v>0.3</v>
      </c>
      <c r="P69" s="94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>
        <v>5.7</v>
      </c>
      <c r="J70" s="68">
        <v>5.8</v>
      </c>
      <c r="K70" s="68">
        <v>6</v>
      </c>
      <c r="L70" s="68">
        <v>5.5</v>
      </c>
      <c r="M70" s="68">
        <v>6.1</v>
      </c>
      <c r="N70" s="58">
        <f t="shared" si="6"/>
        <v>5.833333333333333</v>
      </c>
      <c r="O70" s="53">
        <v>0.2</v>
      </c>
      <c r="P70" s="95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Team 25-34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 t="str">
        <f>Summary!C11</f>
        <v>PFC</v>
      </c>
      <c r="E75" s="33"/>
      <c r="F75" s="39"/>
      <c r="G75" s="46" t="s">
        <v>5</v>
      </c>
      <c r="H75" s="47" t="s">
        <v>11</v>
      </c>
      <c r="I75" s="66">
        <v>5.6</v>
      </c>
      <c r="J75" s="66">
        <v>5.7</v>
      </c>
      <c r="K75" s="66">
        <v>5.7</v>
      </c>
      <c r="L75" s="66">
        <v>6.5</v>
      </c>
      <c r="M75" s="66">
        <v>5.8</v>
      </c>
      <c r="N75" s="55">
        <f t="shared" ref="N75:N80" si="7">((SUM(I75:M75)-MIN(I75:M75)-MAX(I75:M75)))/3</f>
        <v>5.7333333333333343</v>
      </c>
      <c r="O75" s="51">
        <v>0.4</v>
      </c>
      <c r="P75" s="93">
        <f>(N75*O75+N76*O76+N77*O77)*10</f>
        <v>57.333333333333343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>
        <v>5.4</v>
      </c>
      <c r="J76" s="63">
        <v>5.4</v>
      </c>
      <c r="K76" s="63">
        <v>5.7</v>
      </c>
      <c r="L76" s="63">
        <v>6.3</v>
      </c>
      <c r="M76" s="63">
        <v>5.8</v>
      </c>
      <c r="N76" s="56">
        <f t="shared" si="7"/>
        <v>5.6333333333333337</v>
      </c>
      <c r="O76" s="52">
        <v>0.3</v>
      </c>
      <c r="P76" s="94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>
        <v>5.5</v>
      </c>
      <c r="J77" s="67">
        <v>5.8</v>
      </c>
      <c r="K77" s="67">
        <v>5.7</v>
      </c>
      <c r="L77" s="67">
        <v>6.4</v>
      </c>
      <c r="M77" s="67">
        <v>6</v>
      </c>
      <c r="N77" s="57">
        <f t="shared" si="7"/>
        <v>5.833333333333333</v>
      </c>
      <c r="O77" s="54">
        <v>0.3</v>
      </c>
      <c r="P77" s="95"/>
      <c r="Q77" s="4"/>
      <c r="R77" s="18" t="s">
        <v>21</v>
      </c>
      <c r="S77" s="64">
        <v>3</v>
      </c>
      <c r="T77" s="41">
        <f>S77*(-0.5)</f>
        <v>-1.5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>
        <v>5.9</v>
      </c>
      <c r="J78" s="66">
        <v>5.6</v>
      </c>
      <c r="K78" s="66">
        <v>6.2</v>
      </c>
      <c r="L78" s="66">
        <v>6.2</v>
      </c>
      <c r="M78" s="66">
        <v>6.5</v>
      </c>
      <c r="N78" s="55">
        <f t="shared" si="7"/>
        <v>6.0999999999999988</v>
      </c>
      <c r="O78" s="51">
        <v>0.5</v>
      </c>
      <c r="P78" s="93">
        <f>(N78*O78+N79*O79+N80*O80)*10</f>
        <v>60.499999999999986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57.416666666666664</v>
      </c>
      <c r="E79" s="33"/>
      <c r="F79" s="39"/>
      <c r="G79" s="48"/>
      <c r="H79" s="6" t="s">
        <v>13</v>
      </c>
      <c r="I79" s="63">
        <v>5.6</v>
      </c>
      <c r="J79" s="63">
        <v>5.7</v>
      </c>
      <c r="K79" s="63">
        <v>6.1</v>
      </c>
      <c r="L79" s="63">
        <v>6</v>
      </c>
      <c r="M79" s="63">
        <v>6.6</v>
      </c>
      <c r="N79" s="56">
        <f t="shared" si="7"/>
        <v>5.9333333333333327</v>
      </c>
      <c r="O79" s="52">
        <v>0.3</v>
      </c>
      <c r="P79" s="94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>
        <v>5.8</v>
      </c>
      <c r="J80" s="68">
        <v>5.6</v>
      </c>
      <c r="K80" s="68">
        <v>6.3</v>
      </c>
      <c r="L80" s="68">
        <v>6.2</v>
      </c>
      <c r="M80" s="68">
        <v>6.6</v>
      </c>
      <c r="N80" s="58">
        <f t="shared" si="7"/>
        <v>6.0999999999999988</v>
      </c>
      <c r="O80" s="53">
        <v>0.2</v>
      </c>
      <c r="P80" s="95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Team 25-34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 t="str">
        <f>Summary!C12</f>
        <v>Hyères natation synchronisée</v>
      </c>
      <c r="E85" s="33"/>
      <c r="F85" s="39"/>
      <c r="G85" s="46" t="s">
        <v>5</v>
      </c>
      <c r="H85" s="47" t="s">
        <v>11</v>
      </c>
      <c r="I85" s="66">
        <v>6.3</v>
      </c>
      <c r="J85" s="66">
        <v>6</v>
      </c>
      <c r="K85" s="66">
        <v>7.3</v>
      </c>
      <c r="L85" s="66">
        <v>6.8</v>
      </c>
      <c r="M85" s="66">
        <v>6.8</v>
      </c>
      <c r="N85" s="55">
        <f t="shared" ref="N85:N90" si="8">((SUM(I85:M85)-MIN(I85:M85)-MAX(I85:M85)))/3</f>
        <v>6.6333333333333337</v>
      </c>
      <c r="O85" s="51">
        <v>0.4</v>
      </c>
      <c r="P85" s="93">
        <f>(N85*O85+N86*O86+N87*O87)*10</f>
        <v>65.433333333333337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>
        <v>6.4</v>
      </c>
      <c r="J86" s="63">
        <v>6</v>
      </c>
      <c r="K86" s="63">
        <v>7.4</v>
      </c>
      <c r="L86" s="63">
        <v>6.5</v>
      </c>
      <c r="M86" s="63">
        <v>6.8</v>
      </c>
      <c r="N86" s="56">
        <f t="shared" si="8"/>
        <v>6.5666666666666673</v>
      </c>
      <c r="O86" s="52">
        <v>0.3</v>
      </c>
      <c r="P86" s="94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>
        <v>6.4</v>
      </c>
      <c r="J87" s="67">
        <v>6.2</v>
      </c>
      <c r="K87" s="67">
        <v>7.5</v>
      </c>
      <c r="L87" s="67">
        <v>6.4</v>
      </c>
      <c r="M87" s="67">
        <v>6.4</v>
      </c>
      <c r="N87" s="57">
        <f t="shared" si="8"/>
        <v>6.3999999999999995</v>
      </c>
      <c r="O87" s="54">
        <v>0.3</v>
      </c>
      <c r="P87" s="95"/>
      <c r="Q87" s="4"/>
      <c r="R87" s="18" t="s">
        <v>21</v>
      </c>
      <c r="S87" s="64">
        <v>1</v>
      </c>
      <c r="T87" s="41">
        <f>S87*(-0.5)</f>
        <v>-0.5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>
        <v>6.5</v>
      </c>
      <c r="J88" s="66">
        <v>6.3</v>
      </c>
      <c r="K88" s="66">
        <v>6.8</v>
      </c>
      <c r="L88" s="66">
        <v>6</v>
      </c>
      <c r="M88" s="66">
        <v>7.3</v>
      </c>
      <c r="N88" s="55">
        <f t="shared" si="8"/>
        <v>6.5333333333333323</v>
      </c>
      <c r="O88" s="51">
        <v>0.5</v>
      </c>
      <c r="P88" s="93">
        <f>(N88*O88+N89*O89+N90*O90)*10</f>
        <v>65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64.716666666666669</v>
      </c>
      <c r="E89" s="33"/>
      <c r="F89" s="39"/>
      <c r="G89" s="48"/>
      <c r="H89" s="6" t="s">
        <v>13</v>
      </c>
      <c r="I89" s="63">
        <v>6.2</v>
      </c>
      <c r="J89" s="63">
        <v>6.4</v>
      </c>
      <c r="K89" s="63">
        <v>7</v>
      </c>
      <c r="L89" s="63">
        <v>6.2</v>
      </c>
      <c r="M89" s="63">
        <v>7.4</v>
      </c>
      <c r="N89" s="56">
        <f t="shared" si="8"/>
        <v>6.5333333333333341</v>
      </c>
      <c r="O89" s="52">
        <v>0.3</v>
      </c>
      <c r="P89" s="94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>
        <v>6.3</v>
      </c>
      <c r="J90" s="68">
        <v>6.4</v>
      </c>
      <c r="K90" s="68">
        <v>6.4</v>
      </c>
      <c r="L90" s="68">
        <v>6.2</v>
      </c>
      <c r="M90" s="68">
        <v>7.5</v>
      </c>
      <c r="N90" s="58">
        <f t="shared" si="8"/>
        <v>6.3666666666666663</v>
      </c>
      <c r="O90" s="53">
        <v>0.2</v>
      </c>
      <c r="P90" s="95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Team 25-34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 t="str">
        <f>Summary!C13</f>
        <v>Wios</v>
      </c>
      <c r="E95" s="33"/>
      <c r="F95" s="39"/>
      <c r="G95" s="46" t="s">
        <v>5</v>
      </c>
      <c r="H95" s="47" t="s">
        <v>11</v>
      </c>
      <c r="I95" s="66">
        <v>6.1</v>
      </c>
      <c r="J95" s="66">
        <v>5</v>
      </c>
      <c r="K95" s="66">
        <v>5.6</v>
      </c>
      <c r="L95" s="66">
        <v>5.5</v>
      </c>
      <c r="M95" s="66">
        <v>5.3</v>
      </c>
      <c r="N95" s="55">
        <f t="shared" ref="N95:N100" si="9">((SUM(I95:M95)-MIN(I95:M95)-MAX(I95:M95)))/3</f>
        <v>5.4666666666666659</v>
      </c>
      <c r="O95" s="51">
        <v>0.4</v>
      </c>
      <c r="P95" s="93">
        <f>(N95*O95+N96*O96+N97*O97)*10</f>
        <v>54.266666666666666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>
        <v>6</v>
      </c>
      <c r="J96" s="63">
        <v>5.0999999999999996</v>
      </c>
      <c r="K96" s="63">
        <v>5.5</v>
      </c>
      <c r="L96" s="63">
        <v>5.3</v>
      </c>
      <c r="M96" s="63">
        <v>5.3</v>
      </c>
      <c r="N96" s="56">
        <f t="shared" si="9"/>
        <v>5.3666666666666671</v>
      </c>
      <c r="O96" s="52">
        <v>0.3</v>
      </c>
      <c r="P96" s="94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>
        <v>5.8</v>
      </c>
      <c r="J97" s="67">
        <v>5.4</v>
      </c>
      <c r="K97" s="67">
        <v>5.5</v>
      </c>
      <c r="L97" s="67">
        <v>5.4</v>
      </c>
      <c r="M97" s="67">
        <v>5.4</v>
      </c>
      <c r="N97" s="57">
        <f t="shared" si="9"/>
        <v>5.4333333333333336</v>
      </c>
      <c r="O97" s="54">
        <v>0.3</v>
      </c>
      <c r="P97" s="95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>
        <v>5</v>
      </c>
      <c r="J98" s="66">
        <v>5.7</v>
      </c>
      <c r="K98" s="66">
        <v>5.8</v>
      </c>
      <c r="L98" s="66">
        <v>5.6</v>
      </c>
      <c r="M98" s="66">
        <v>5.9</v>
      </c>
      <c r="N98" s="55">
        <f t="shared" si="9"/>
        <v>5.7</v>
      </c>
      <c r="O98" s="51">
        <v>0.5</v>
      </c>
      <c r="P98" s="93">
        <f>(N98*O98+N99*O99+N100*O100)*10</f>
        <v>57.366666666666674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55.81666666666667</v>
      </c>
      <c r="E99" s="33"/>
      <c r="F99" s="39"/>
      <c r="G99" s="48"/>
      <c r="H99" s="6" t="s">
        <v>13</v>
      </c>
      <c r="I99" s="63">
        <v>4.8</v>
      </c>
      <c r="J99" s="63">
        <v>5.7</v>
      </c>
      <c r="K99" s="63">
        <v>5.8</v>
      </c>
      <c r="L99" s="63">
        <v>5.7</v>
      </c>
      <c r="M99" s="63">
        <v>6</v>
      </c>
      <c r="N99" s="56">
        <f t="shared" si="9"/>
        <v>5.7333333333333334</v>
      </c>
      <c r="O99" s="52">
        <v>0.3</v>
      </c>
      <c r="P99" s="94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>
        <v>5</v>
      </c>
      <c r="J100" s="68">
        <v>5.8</v>
      </c>
      <c r="K100" s="68">
        <v>6.1</v>
      </c>
      <c r="L100" s="68">
        <v>5.6</v>
      </c>
      <c r="M100" s="68">
        <v>6.2</v>
      </c>
      <c r="N100" s="58">
        <f t="shared" si="9"/>
        <v>5.833333333333333</v>
      </c>
      <c r="O100" s="53">
        <v>0.2</v>
      </c>
      <c r="P100" s="95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Team 25-34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3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4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5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3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4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5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Team 25-34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3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4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5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3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4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5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Team 25-34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3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4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5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3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4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5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Team 25-34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3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4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5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3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4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5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Team 25-34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3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4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5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3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4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5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28:P30"/>
    <mergeCell ref="P5:P7"/>
    <mergeCell ref="P8:P10"/>
    <mergeCell ref="P15:P17"/>
    <mergeCell ref="P18:P20"/>
    <mergeCell ref="P25:P2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2018-03-24T16:47:01Z</dcterms:modified>
</cp:coreProperties>
</file>